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 tabRatio="802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23" i="17" l="1"/>
  <c r="K16" i="17"/>
  <c r="J23" i="17"/>
  <c r="J16" i="17"/>
  <c r="K53" i="20"/>
  <c r="K45" i="20"/>
  <c r="K39" i="20"/>
  <c r="J53" i="20"/>
  <c r="J45" i="20"/>
  <c r="J39" i="20"/>
  <c r="K32" i="20"/>
  <c r="K28" i="20"/>
  <c r="J32" i="20"/>
  <c r="J28" i="20"/>
  <c r="K19" i="20"/>
  <c r="K14" i="20"/>
  <c r="J21" i="20"/>
  <c r="J19" i="20"/>
  <c r="J14" i="20"/>
  <c r="J20" i="20" s="1"/>
  <c r="M34" i="22"/>
  <c r="M28" i="22"/>
  <c r="M43" i="22" s="1"/>
  <c r="M23" i="22"/>
  <c r="M17" i="22"/>
  <c r="M13" i="22"/>
  <c r="M11" i="22"/>
  <c r="M44" i="22" s="1"/>
  <c r="M47" i="22" s="1"/>
  <c r="M8" i="22"/>
  <c r="L34" i="22"/>
  <c r="L28" i="22"/>
  <c r="L23" i="22"/>
  <c r="L11" i="22" s="1"/>
  <c r="L44" i="22" s="1"/>
  <c r="L17" i="22"/>
  <c r="L13" i="22"/>
  <c r="L8" i="22"/>
  <c r="K34" i="22"/>
  <c r="K28" i="22"/>
  <c r="K24" i="22"/>
  <c r="K23" i="22"/>
  <c r="K19" i="22"/>
  <c r="K17" i="22" s="1"/>
  <c r="K11" i="22" s="1"/>
  <c r="K44" i="22" s="1"/>
  <c r="K13" i="22"/>
  <c r="K8" i="22"/>
  <c r="J34" i="22"/>
  <c r="J28" i="22"/>
  <c r="J24" i="22"/>
  <c r="J23" i="22" s="1"/>
  <c r="J19" i="22"/>
  <c r="J17" i="22"/>
  <c r="J13" i="22"/>
  <c r="J10" i="22"/>
  <c r="J8" i="22"/>
  <c r="J43" i="22" s="1"/>
  <c r="K101" i="23"/>
  <c r="K91" i="23"/>
  <c r="K87" i="23"/>
  <c r="K83" i="23"/>
  <c r="K80" i="23"/>
  <c r="K73" i="23"/>
  <c r="J101" i="23"/>
  <c r="J91" i="23"/>
  <c r="J87" i="23"/>
  <c r="J83" i="23"/>
  <c r="J80" i="23"/>
  <c r="J73" i="23"/>
  <c r="K57" i="23"/>
  <c r="K50" i="23"/>
  <c r="K42" i="23"/>
  <c r="K36" i="23"/>
  <c r="K27" i="23"/>
  <c r="K17" i="23"/>
  <c r="K10" i="23"/>
  <c r="J57" i="23"/>
  <c r="J50" i="23"/>
  <c r="J42" i="23"/>
  <c r="J36" i="23"/>
  <c r="J27" i="23"/>
  <c r="J17" i="23"/>
  <c r="J9" i="23" s="1"/>
  <c r="J10" i="23"/>
  <c r="L47" i="22" l="1"/>
  <c r="J41" i="23"/>
  <c r="K9" i="23"/>
  <c r="L43" i="22"/>
  <c r="L45" i="22" s="1"/>
  <c r="L49" i="22" s="1"/>
  <c r="J70" i="23"/>
  <c r="J115" i="23" s="1"/>
  <c r="K43" i="22"/>
  <c r="K47" i="22" s="1"/>
  <c r="J46" i="20"/>
  <c r="K46" i="20"/>
  <c r="J33" i="20"/>
  <c r="J34" i="20"/>
  <c r="K47" i="20"/>
  <c r="J47" i="20"/>
  <c r="K34" i="20"/>
  <c r="K33" i="20"/>
  <c r="K21" i="20"/>
  <c r="K70" i="23"/>
  <c r="K115" i="23" s="1"/>
  <c r="K41" i="23"/>
  <c r="K67" i="23" s="1"/>
  <c r="K20" i="20"/>
  <c r="M46" i="22"/>
  <c r="M45" i="22"/>
  <c r="M49" i="22" s="1"/>
  <c r="M57" i="22" s="1"/>
  <c r="L46" i="22"/>
  <c r="J11" i="22"/>
  <c r="J44" i="22" s="1"/>
  <c r="J47" i="22" s="1"/>
  <c r="J46" i="22"/>
  <c r="J45" i="22"/>
  <c r="J49" i="22" s="1"/>
  <c r="J67" i="23"/>
  <c r="K45" i="22" l="1"/>
  <c r="K49" i="22" s="1"/>
  <c r="K57" i="22" s="1"/>
  <c r="K46" i="22"/>
  <c r="J48" i="20"/>
  <c r="J49" i="20"/>
  <c r="K48" i="20"/>
  <c r="K49" i="20"/>
  <c r="M51" i="22"/>
  <c r="M50" i="22"/>
  <c r="L51" i="22"/>
  <c r="L50" i="22"/>
  <c r="L57" i="22"/>
  <c r="J51" i="22"/>
  <c r="J50" i="22"/>
  <c r="J57" i="22"/>
  <c r="K50" i="22" l="1"/>
  <c r="K51" i="22"/>
  <c r="K120" i="23"/>
  <c r="J120" i="23"/>
  <c r="M58" i="22" l="1"/>
  <c r="M67" i="22" s="1"/>
  <c r="L58" i="22"/>
  <c r="L67" i="22" s="1"/>
  <c r="K58" i="22"/>
  <c r="K67" i="22" s="1"/>
  <c r="J58" i="22"/>
  <c r="J67" i="22" s="1"/>
  <c r="L68" i="22" l="1"/>
  <c r="M68" i="22"/>
  <c r="K68" i="22" l="1"/>
  <c r="J68" i="22"/>
</calcChain>
</file>

<file path=xl/sharedStrings.xml><?xml version="1.0" encoding="utf-8"?>
<sst xmlns="http://schemas.openxmlformats.org/spreadsheetml/2006/main" count="338" uniqueCount="307">
  <si>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</si>
  <si>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</si>
  <si>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</si>
  <si>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</si>
  <si>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</si>
  <si>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</si>
  <si>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</si>
  <si>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</si>
  <si>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</si>
  <si>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</si>
  <si>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</si>
  <si>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</si>
  <si>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</si>
  <si>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</si>
  <si>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</si>
  <si>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</si>
  <si>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</si>
  <si>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</si>
  <si>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</si>
  <si>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</si>
  <si>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</si>
  <si>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</si>
  <si>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</si>
  <si>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</si>
  <si>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</si>
  <si>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</si>
  <si>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</si>
  <si>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</si>
  <si>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</si>
  <si>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</si>
  <si>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</si>
  <si>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</si>
  <si>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</si>
  <si>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</si>
  <si>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</si>
  <si>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</si>
  <si>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</si>
  <si>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</si>
  <si>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</si>
  <si>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</si>
  <si>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</si>
  <si>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</si>
  <si>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</si>
  <si>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</si>
  <si>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</si>
  <si>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</si>
  <si>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</si>
  <si>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</si>
  <si>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</si>
  <si>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</si>
  <si>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</si>
  <si>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</si>
  <si>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</si>
  <si>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</si>
  <si>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</si>
  <si>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</si>
  <si>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</si>
  <si>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</si>
  <si>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</si>
  <si>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</si>
  <si>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</si>
  <si>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</si>
  <si>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</si>
  <si>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</si>
  <si>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</si>
  <si>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</si>
  <si>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</si>
  <si>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</si>
  <si>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</si>
  <si>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</si>
  <si>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</si>
  <si>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</si>
  <si>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</si>
  <si>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</si>
  <si>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</si>
  <si>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</si>
  <si>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</si>
  <si>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</si>
  <si>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</si>
  <si>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</si>
  <si>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</si>
  <si>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</si>
  <si>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</si>
  <si>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</si>
  <si>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</si>
  <si>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</si>
  <si>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</si>
  <si>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</si>
  <si>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</si>
  <si>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</si>
  <si>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</si>
  <si>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</si>
  <si>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</si>
  <si>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</si>
  <si>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</si>
  <si>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</si>
  <si>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</si>
  <si>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</si>
  <si>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</si>
  <si>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</si>
  <si>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</si>
  <si>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</si>
  <si>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</si>
  <si>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</si>
  <si>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</si>
  <si>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</si>
  <si>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</si>
  <si>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</si>
  <si>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</si>
  <si>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</si>
  <si>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</si>
  <si>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</si>
  <si>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</si>
  <si>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</si>
  <si>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</si>
  <si>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</si>
  <si>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</si>
  <si>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</si>
  <si>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</si>
  <si>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</si>
  <si>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</si>
  <si>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</si>
  <si>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</si>
  <si>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</si>
  <si>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</si>
  <si>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</si>
  <si>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</si>
  <si>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</si>
  <si>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</si>
  <si>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</si>
  <si>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</si>
  <si>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</si>
  <si>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</si>
  <si>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</si>
  <si>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</si>
  <si>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</si>
  <si>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</si>
  <si>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</si>
  <si>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</si>
  <si>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</si>
  <si>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</si>
  <si>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</si>
  <si>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</si>
  <si>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</si>
  <si>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</si>
  <si>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</si>
  <si>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</si>
  <si>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</si>
  <si>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</si>
  <si>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</si>
  <si>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</si>
  <si>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</si>
  <si>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</si>
  <si>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</si>
  <si>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</si>
  <si>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</si>
  <si>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</si>
  <si>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</si>
  <si>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</si>
  <si>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</si>
  <si>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</si>
  <si>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</si>
  <si>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</si>
  <si>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</si>
  <si>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</si>
  <si>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</si>
  <si>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</si>
  <si>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</si>
  <si>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</si>
  <si>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</si>
  <si>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</si>
  <si>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</si>
  <si>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</si>
  <si>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</si>
  <si>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</si>
  <si>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</si>
  <si>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</si>
  <si>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</si>
  <si>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</si>
  <si>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</si>
  <si>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</si>
  <si>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</si>
  <si>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</si>
  <si>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</si>
  <si>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</si>
  <si>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</si>
  <si>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</si>
  <si>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</si>
  <si>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</si>
  <si>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</si>
  <si>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</si>
  <si>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</si>
  <si>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</si>
  <si>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</si>
  <si>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</si>
  <si>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</si>
  <si>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</si>
  <si>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</si>
  <si>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</si>
  <si>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</si>
  <si>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</si>
  <si>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</si>
  <si>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</si>
  <si>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</si>
  <si>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</si>
  <si>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</si>
  <si>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</si>
  <si>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</si>
  <si>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</si>
  <si>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</si>
  <si>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</si>
  <si>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</si>
  <si>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</si>
  <si>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</si>
  <si>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</si>
  <si>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</si>
  <si>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</si>
  <si>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</si>
  <si>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</si>
  <si>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</si>
  <si>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</si>
  <si>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</si>
  <si>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</si>
  <si>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</si>
  <si>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</si>
  <si>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</si>
  <si>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</si>
  <si>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</si>
  <si>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</si>
  <si>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</si>
  <si>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</si>
  <si>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</si>
  <si>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</si>
  <si>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</si>
  <si>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</si>
  <si>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</si>
  <si>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</si>
  <si>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</si>
  <si>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</si>
  <si>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</si>
  <si>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</si>
  <si>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</si>
  <si>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</si>
  <si>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</si>
  <si>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</si>
  <si>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</si>
  <si>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</si>
  <si>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</si>
  <si>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</si>
  <si>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</si>
  <si>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</si>
  <si>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</si>
  <si>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</si>
  <si>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</si>
  <si>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</si>
  <si>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</si>
  <si>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</si>
  <si>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</si>
  <si>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</si>
  <si>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</si>
  <si>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</si>
  <si>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</si>
  <si>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</si>
  <si>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</si>
  <si>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</si>
  <si>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</si>
  <si>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</si>
  <si>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</si>
  <si>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</si>
  <si>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</si>
  <si>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</si>
  <si>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</si>
  <si>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</si>
  <si>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</si>
  <si>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</si>
  <si>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</si>
  <si>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</si>
  <si>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</si>
  <si>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</si>
  <si>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</si>
  <si>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</si>
  <si>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</si>
  <si>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</si>
  <si>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</si>
  <si>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</si>
  <si>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</si>
  <si>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</si>
  <si>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</si>
  <si>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</si>
  <si>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</si>
  <si>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</si>
  <si>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</si>
  <si>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</si>
  <si>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</si>
  <si>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</si>
  <si>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</si>
  <si>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</si>
  <si>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</si>
  <si>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</si>
  <si>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</si>
  <si>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The accounting policy for impairment of accounts receivables in process of pre-bankruptcy settlement  was amended in 2013.</t>
  </si>
  <si>
    <t>Brajević Iva</t>
  </si>
  <si>
    <t>048 651 228</t>
  </si>
  <si>
    <t>Iva.Brajevic@podravka.hr</t>
  </si>
  <si>
    <t>as at 31.12.2013.</t>
  </si>
  <si>
    <t>for the period 1.1.2013. to 31.12.2013.</t>
  </si>
  <si>
    <t>31.12.2013.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</si>
</sst>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0" borderId="16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31" zoomScale="130" zoomScaleNormal="130" zoomScaleSheetLayoutView="100" workbookViewId="0">
      <selection activeCell="O41" sqref="O4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0" t="s">
        <v>15</v>
      </c>
      <c r="B1" s="170"/>
      <c r="C1" s="170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0" t="s">
        <v>16</v>
      </c>
      <c r="B2" s="140"/>
      <c r="C2" s="140"/>
      <c r="D2" s="141"/>
      <c r="E2" s="18">
        <v>41275</v>
      </c>
      <c r="F2" s="19"/>
      <c r="G2" s="88" t="s">
        <v>281</v>
      </c>
      <c r="H2" s="18" t="s">
        <v>306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2" t="s">
        <v>284</v>
      </c>
      <c r="B4" s="142"/>
      <c r="C4" s="142"/>
      <c r="D4" s="142"/>
      <c r="E4" s="142"/>
      <c r="F4" s="142"/>
      <c r="G4" s="142"/>
      <c r="H4" s="142"/>
      <c r="I4" s="14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0" t="s">
        <v>17</v>
      </c>
      <c r="B6" s="131"/>
      <c r="C6" s="138" t="s">
        <v>5</v>
      </c>
      <c r="D6" s="139"/>
      <c r="E6" s="143"/>
      <c r="F6" s="143"/>
      <c r="G6" s="143"/>
      <c r="H6" s="14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3"/>
      <c r="F7" s="143"/>
      <c r="G7" s="143"/>
      <c r="H7" s="143"/>
      <c r="I7" s="32"/>
      <c r="J7" s="16"/>
      <c r="K7" s="16"/>
      <c r="L7" s="16"/>
    </row>
    <row r="8" spans="1:12" ht="15.75" customHeight="1" x14ac:dyDescent="0.2">
      <c r="A8" s="144" t="s">
        <v>18</v>
      </c>
      <c r="B8" s="145"/>
      <c r="C8" s="138" t="s">
        <v>6</v>
      </c>
      <c r="D8" s="139"/>
      <c r="E8" s="143"/>
      <c r="F8" s="143"/>
      <c r="G8" s="143"/>
      <c r="H8" s="14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5" t="s">
        <v>19</v>
      </c>
      <c r="B10" s="136"/>
      <c r="C10" s="138" t="s">
        <v>7</v>
      </c>
      <c r="D10" s="13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7"/>
      <c r="B11" s="137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0" t="s">
        <v>20</v>
      </c>
      <c r="B12" s="131"/>
      <c r="C12" s="132" t="s">
        <v>8</v>
      </c>
      <c r="D12" s="133"/>
      <c r="E12" s="133"/>
      <c r="F12" s="133"/>
      <c r="G12" s="133"/>
      <c r="H12" s="133"/>
      <c r="I12" s="134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0" t="s">
        <v>21</v>
      </c>
      <c r="B14" s="131"/>
      <c r="C14" s="146">
        <v>48000</v>
      </c>
      <c r="D14" s="147"/>
      <c r="E14" s="24"/>
      <c r="F14" s="132" t="s">
        <v>9</v>
      </c>
      <c r="G14" s="133"/>
      <c r="H14" s="133"/>
      <c r="I14" s="134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0" t="s">
        <v>22</v>
      </c>
      <c r="B16" s="131"/>
      <c r="C16" s="132" t="s">
        <v>10</v>
      </c>
      <c r="D16" s="133"/>
      <c r="E16" s="133"/>
      <c r="F16" s="133"/>
      <c r="G16" s="133"/>
      <c r="H16" s="133"/>
      <c r="I16" s="134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0" t="s">
        <v>23</v>
      </c>
      <c r="B18" s="131"/>
      <c r="C18" s="148" t="s">
        <v>11</v>
      </c>
      <c r="D18" s="149"/>
      <c r="E18" s="149"/>
      <c r="F18" s="149"/>
      <c r="G18" s="149"/>
      <c r="H18" s="149"/>
      <c r="I18" s="150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0" t="s">
        <v>24</v>
      </c>
      <c r="B20" s="131"/>
      <c r="C20" s="148" t="s">
        <v>12</v>
      </c>
      <c r="D20" s="149"/>
      <c r="E20" s="149"/>
      <c r="F20" s="149"/>
      <c r="G20" s="149"/>
      <c r="H20" s="149"/>
      <c r="I20" s="150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0" t="s">
        <v>25</v>
      </c>
      <c r="B22" s="131"/>
      <c r="C22" s="37">
        <v>201</v>
      </c>
      <c r="D22" s="132" t="s">
        <v>9</v>
      </c>
      <c r="E22" s="154"/>
      <c r="F22" s="155"/>
      <c r="G22" s="156"/>
      <c r="H22" s="15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0" t="s">
        <v>26</v>
      </c>
      <c r="B24" s="131"/>
      <c r="C24" s="37">
        <v>6</v>
      </c>
      <c r="D24" s="132" t="s">
        <v>13</v>
      </c>
      <c r="E24" s="154"/>
      <c r="F24" s="154"/>
      <c r="G24" s="155"/>
      <c r="H24" s="31" t="s">
        <v>28</v>
      </c>
      <c r="I24" s="125">
        <v>3166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0" t="s">
        <v>27</v>
      </c>
      <c r="B26" s="131"/>
      <c r="C26" s="41" t="s">
        <v>299</v>
      </c>
      <c r="D26" s="42"/>
      <c r="E26" s="16"/>
      <c r="F26" s="43"/>
      <c r="G26" s="130" t="s">
        <v>30</v>
      </c>
      <c r="H26" s="131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8" t="s">
        <v>31</v>
      </c>
      <c r="B28" s="159"/>
      <c r="C28" s="160"/>
      <c r="D28" s="160"/>
      <c r="E28" s="161" t="s">
        <v>285</v>
      </c>
      <c r="F28" s="162"/>
      <c r="G28" s="162"/>
      <c r="H28" s="175" t="s">
        <v>32</v>
      </c>
      <c r="I28" s="175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1"/>
      <c r="B30" s="152"/>
      <c r="C30" s="152"/>
      <c r="D30" s="153"/>
      <c r="E30" s="151"/>
      <c r="F30" s="168"/>
      <c r="G30" s="169"/>
      <c r="H30" s="138"/>
      <c r="I30" s="176"/>
      <c r="J30" s="16"/>
      <c r="K30" s="16"/>
      <c r="L30" s="16"/>
    </row>
    <row r="31" spans="1:12" x14ac:dyDescent="0.2">
      <c r="A31" s="38"/>
      <c r="B31" s="38"/>
      <c r="C31" s="36"/>
      <c r="D31" s="177"/>
      <c r="E31" s="177"/>
      <c r="F31" s="177"/>
      <c r="G31" s="178"/>
      <c r="H31" s="24"/>
      <c r="I31" s="49"/>
      <c r="J31" s="16"/>
      <c r="K31" s="16"/>
      <c r="L31" s="16"/>
    </row>
    <row r="32" spans="1:12" x14ac:dyDescent="0.2">
      <c r="A32" s="151"/>
      <c r="B32" s="152"/>
      <c r="C32" s="152"/>
      <c r="D32" s="153"/>
      <c r="E32" s="151"/>
      <c r="F32" s="152"/>
      <c r="G32" s="152"/>
      <c r="H32" s="138"/>
      <c r="I32" s="13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1"/>
      <c r="B34" s="152"/>
      <c r="C34" s="152"/>
      <c r="D34" s="153"/>
      <c r="E34" s="151"/>
      <c r="F34" s="152"/>
      <c r="G34" s="152"/>
      <c r="H34" s="138"/>
      <c r="I34" s="13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1"/>
      <c r="B36" s="152"/>
      <c r="C36" s="152"/>
      <c r="D36" s="153"/>
      <c r="E36" s="151"/>
      <c r="F36" s="152"/>
      <c r="G36" s="152"/>
      <c r="H36" s="138"/>
      <c r="I36" s="139"/>
      <c r="J36" s="16"/>
      <c r="K36" s="16"/>
      <c r="L36" s="16"/>
    </row>
    <row r="37" spans="1:12" x14ac:dyDescent="0.2">
      <c r="A37" s="51"/>
      <c r="B37" s="51"/>
      <c r="C37" s="171"/>
      <c r="D37" s="172"/>
      <c r="E37" s="24"/>
      <c r="F37" s="171"/>
      <c r="G37" s="172"/>
      <c r="H37" s="24"/>
      <c r="I37" s="24"/>
      <c r="J37" s="16"/>
      <c r="K37" s="16"/>
      <c r="L37" s="16"/>
    </row>
    <row r="38" spans="1:12" x14ac:dyDescent="0.2">
      <c r="A38" s="151"/>
      <c r="B38" s="152"/>
      <c r="C38" s="152"/>
      <c r="D38" s="153"/>
      <c r="E38" s="151"/>
      <c r="F38" s="152"/>
      <c r="G38" s="152"/>
      <c r="H38" s="138"/>
      <c r="I38" s="13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1"/>
      <c r="B40" s="168"/>
      <c r="C40" s="168"/>
      <c r="D40" s="169"/>
      <c r="E40" s="151"/>
      <c r="F40" s="152"/>
      <c r="G40" s="152"/>
      <c r="H40" s="138"/>
      <c r="I40" s="139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3" t="s">
        <v>33</v>
      </c>
      <c r="B44" s="164"/>
      <c r="C44" s="138"/>
      <c r="D44" s="139"/>
      <c r="E44" s="25"/>
      <c r="F44" s="132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71"/>
      <c r="D45" s="172"/>
      <c r="E45" s="24"/>
      <c r="F45" s="171"/>
      <c r="G45" s="173"/>
      <c r="H45" s="55"/>
      <c r="I45" s="55"/>
      <c r="J45" s="16"/>
      <c r="K45" s="16"/>
      <c r="L45" s="16"/>
    </row>
    <row r="46" spans="1:12" x14ac:dyDescent="0.2">
      <c r="A46" s="163" t="s">
        <v>34</v>
      </c>
      <c r="B46" s="164"/>
      <c r="C46" s="132" t="s">
        <v>301</v>
      </c>
      <c r="D46" s="174"/>
      <c r="E46" s="174"/>
      <c r="F46" s="174"/>
      <c r="G46" s="174"/>
      <c r="H46" s="174"/>
      <c r="I46" s="174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3" t="s">
        <v>35</v>
      </c>
      <c r="B48" s="164"/>
      <c r="C48" s="165" t="s">
        <v>302</v>
      </c>
      <c r="D48" s="166"/>
      <c r="E48" s="167"/>
      <c r="F48" s="25"/>
      <c r="G48" s="31" t="s">
        <v>37</v>
      </c>
      <c r="H48" s="165" t="s">
        <v>296</v>
      </c>
      <c r="I48" s="16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3" t="s">
        <v>38</v>
      </c>
      <c r="B50" s="164"/>
      <c r="C50" s="181" t="s">
        <v>303</v>
      </c>
      <c r="D50" s="166"/>
      <c r="E50" s="166"/>
      <c r="F50" s="166"/>
      <c r="G50" s="166"/>
      <c r="H50" s="166"/>
      <c r="I50" s="16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0" t="s">
        <v>39</v>
      </c>
      <c r="B52" s="131"/>
      <c r="C52" s="165" t="s">
        <v>282</v>
      </c>
      <c r="D52" s="166"/>
      <c r="E52" s="166"/>
      <c r="F52" s="166"/>
      <c r="G52" s="166"/>
      <c r="H52" s="166"/>
      <c r="I52" s="134"/>
      <c r="J52" s="16"/>
      <c r="K52" s="16"/>
      <c r="L52" s="16"/>
    </row>
    <row r="53" spans="1:12" x14ac:dyDescent="0.2">
      <c r="A53" s="57"/>
      <c r="B53" s="57"/>
      <c r="C53" s="184" t="s">
        <v>36</v>
      </c>
      <c r="D53" s="184"/>
      <c r="E53" s="184"/>
      <c r="F53" s="184"/>
      <c r="G53" s="184"/>
      <c r="H53" s="18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2" t="s">
        <v>40</v>
      </c>
      <c r="C55" s="183"/>
      <c r="D55" s="183"/>
      <c r="E55" s="183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286</v>
      </c>
      <c r="C56" s="86"/>
      <c r="D56" s="86"/>
      <c r="E56" s="86"/>
      <c r="F56" s="86"/>
      <c r="G56" s="86"/>
      <c r="H56" s="188"/>
      <c r="I56" s="188"/>
      <c r="J56" s="16"/>
      <c r="K56" s="16"/>
      <c r="L56" s="16"/>
    </row>
    <row r="57" spans="1:12" x14ac:dyDescent="0.2">
      <c r="A57" s="57"/>
      <c r="B57" s="85" t="s">
        <v>291</v>
      </c>
      <c r="C57" s="86"/>
      <c r="D57" s="86"/>
      <c r="E57" s="86"/>
      <c r="F57" s="86"/>
      <c r="G57" s="86"/>
      <c r="H57" s="188"/>
      <c r="I57" s="188"/>
      <c r="J57" s="16"/>
      <c r="K57" s="16"/>
      <c r="L57" s="16"/>
    </row>
    <row r="58" spans="1:12" x14ac:dyDescent="0.2">
      <c r="A58" s="57"/>
      <c r="B58" s="107" t="s">
        <v>290</v>
      </c>
      <c r="C58" s="108"/>
      <c r="D58" s="108"/>
      <c r="E58" s="108"/>
      <c r="F58" s="86"/>
      <c r="G58" s="86"/>
      <c r="H58" s="188"/>
      <c r="I58" s="188"/>
      <c r="J58" s="16"/>
      <c r="K58" s="16"/>
      <c r="L58" s="16"/>
    </row>
    <row r="59" spans="1:12" x14ac:dyDescent="0.2">
      <c r="A59" s="57"/>
      <c r="B59" s="85" t="s">
        <v>283</v>
      </c>
      <c r="C59" s="86"/>
      <c r="D59" s="86"/>
      <c r="E59" s="86"/>
      <c r="F59" s="86"/>
      <c r="G59" s="86"/>
      <c r="H59" s="188"/>
      <c r="I59" s="18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88"/>
      <c r="I60" s="18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88"/>
      <c r="I61" s="18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5" t="s">
        <v>41</v>
      </c>
      <c r="H64" s="186"/>
      <c r="I64" s="18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9"/>
      <c r="H65" s="180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85" zoomScale="110" zoomScaleNormal="110" zoomScaleSheetLayoutView="110" workbookViewId="0">
      <selection activeCell="N111" sqref="N111"/>
    </sheetView>
  </sheetViews>
  <sheetFormatPr defaultRowHeight="12.75" x14ac:dyDescent="0.2"/>
  <cols>
    <col min="6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1479050198</v>
      </c>
      <c r="K9" s="10">
        <f>K10+K17+K27+K36+K40</f>
        <v>1238399344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115583415</v>
      </c>
      <c r="K10" s="10">
        <f>SUM(K11:K16)</f>
        <v>98325947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115005032</v>
      </c>
      <c r="K12" s="11">
        <v>95339734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578383</v>
      </c>
      <c r="K15" s="11">
        <v>2986213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840975306</v>
      </c>
      <c r="K17" s="10">
        <f>SUM(K18:K26)</f>
        <v>693485729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24706887</v>
      </c>
      <c r="K18" s="11">
        <v>39499992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518508235</v>
      </c>
      <c r="K19" s="11">
        <v>423066363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240632428</v>
      </c>
      <c r="K20" s="11">
        <v>181774393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4185776</v>
      </c>
      <c r="K21" s="11">
        <v>5988589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96">
        <v>178756</v>
      </c>
      <c r="K23" s="11">
        <v>2356450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96">
        <v>51993995</v>
      </c>
      <c r="K24" s="11">
        <v>40046390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769229</v>
      </c>
      <c r="K25" s="11">
        <v>753552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497761469</v>
      </c>
      <c r="K27" s="10">
        <f>SUM(K28:K35)</f>
        <v>409236488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440304164</v>
      </c>
      <c r="K28" s="11">
        <v>396808554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53844277</v>
      </c>
      <c r="K29" s="11">
        <v>7583333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96">
        <v>907000</v>
      </c>
      <c r="K30" s="11">
        <v>907000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2706028</v>
      </c>
      <c r="K33" s="11">
        <v>3937601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SUM(L36:N36)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24730008</v>
      </c>
      <c r="K40" s="11">
        <v>37351180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1027867684</v>
      </c>
      <c r="K41" s="10">
        <f>K42+K50+K57+K65</f>
        <v>1152228728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305405025</v>
      </c>
      <c r="K42" s="10">
        <f>SUM(K43:K49)</f>
        <v>364525930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117387470</v>
      </c>
      <c r="K43" s="11">
        <v>96958234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27472950</v>
      </c>
      <c r="K44" s="11">
        <v>22927744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102724922</v>
      </c>
      <c r="K45" s="11">
        <v>101827104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54515859</v>
      </c>
      <c r="K46" s="11">
        <v>56411831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5441050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3303824</v>
      </c>
      <c r="K48" s="11">
        <v>80959967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520110791</v>
      </c>
      <c r="K50" s="10">
        <f>SUM(K51:K56)</f>
        <v>567831306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306885784</v>
      </c>
      <c r="K51" s="11">
        <v>367850454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96">
        <v>199479752</v>
      </c>
      <c r="K52" s="11">
        <v>194190983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1520428</v>
      </c>
      <c r="K54" s="11">
        <v>716595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96">
        <v>12049222</v>
      </c>
      <c r="K55" s="11">
        <v>4735927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96">
        <v>175605</v>
      </c>
      <c r="K56" s="11">
        <v>337347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161304155</v>
      </c>
      <c r="K57" s="10">
        <f>SUM(K58:K64)</f>
        <v>146963502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59880215</v>
      </c>
      <c r="K58" s="11">
        <v>53700087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98087528</v>
      </c>
      <c r="K59" s="11">
        <v>86694897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3334211</v>
      </c>
      <c r="K62" s="11">
        <v>5514691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2201</v>
      </c>
      <c r="K63" s="11">
        <v>1053827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41047713</v>
      </c>
      <c r="K65" s="11">
        <v>72907990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10179880</v>
      </c>
      <c r="K66" s="11">
        <v>8633708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2517097762</v>
      </c>
      <c r="K67" s="10">
        <f>K8+K9+K41+K66</f>
        <v>2399261780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6">
        <v>570344390</v>
      </c>
      <c r="K68" s="126">
        <v>593358567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27">
        <f>J71+J72+J73+J79+J80+J83+J86</f>
        <v>1081827471</v>
      </c>
      <c r="K70" s="127">
        <f>K71+K72+K73+K79+K80+K83+K86</f>
        <v>1134309527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1626000900</v>
      </c>
      <c r="K71" s="11">
        <v>1084000600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25561463</v>
      </c>
      <c r="K72" s="11">
        <v>44785613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-37910250</v>
      </c>
      <c r="K73" s="10">
        <f>K74+K75-K76+K77+K78</f>
        <v>-45842809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6849365</v>
      </c>
      <c r="K74" s="11">
        <v>0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67604502</v>
      </c>
      <c r="K76" s="11">
        <v>67604501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1083195</v>
      </c>
      <c r="K78" s="11">
        <v>0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-511133833</v>
      </c>
      <c r="K80" s="10">
        <f>K81-K82</f>
        <v>0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0</v>
      </c>
      <c r="K81" s="11">
        <v>0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511133833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-20690809</v>
      </c>
      <c r="K83" s="10">
        <f>K84-K85</f>
        <v>51366123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0</v>
      </c>
      <c r="K84" s="11">
        <v>51366123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20690809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34727787</v>
      </c>
      <c r="K87" s="10">
        <f>SUM(K88:K90)</f>
        <v>37775002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15414100</v>
      </c>
      <c r="K88" s="96">
        <v>14955100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19313687</v>
      </c>
      <c r="K90" s="96">
        <v>22819902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683721067</v>
      </c>
      <c r="K91" s="10">
        <f>SUM(K92:K100)</f>
        <v>527132537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683721067</v>
      </c>
      <c r="K94" s="11">
        <v>527132537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655821989</v>
      </c>
      <c r="K101" s="10">
        <f>SUM(K102:K113)</f>
        <v>641787764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50548957</v>
      </c>
      <c r="K102" s="11">
        <v>44371311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308698786</v>
      </c>
      <c r="K104" s="11">
        <v>336081529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2376660</v>
      </c>
      <c r="K105" s="11">
        <v>887840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248398644</v>
      </c>
      <c r="K106" s="11">
        <v>225461258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30164814</v>
      </c>
      <c r="K109" s="11">
        <v>29095432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2919909</v>
      </c>
      <c r="K110" s="11">
        <v>2260614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681378</v>
      </c>
      <c r="K111" s="11">
        <v>681138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12032841</v>
      </c>
      <c r="K113" s="11">
        <v>2948642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60999448</v>
      </c>
      <c r="K114" s="11">
        <v>58256950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2517097762</v>
      </c>
      <c r="K115" s="10">
        <f>K70+K87+K91+K101+K114</f>
        <v>2399261780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570344390</v>
      </c>
      <c r="K116" s="12">
        <v>593358567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71:K71 J77 K8:K24 K26:K32 J73:K74 J65:K68 J87:K116 J8:J32 J34:K62 J80:K85 K77:K7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K25 J33:K33 J70:K70 J63:K64 J78 J75:K76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O33" sqref="O33"/>
    </sheetView>
  </sheetViews>
  <sheetFormatPr defaultRowHeight="12.75" x14ac:dyDescent="0.2"/>
  <cols>
    <col min="6" max="6" width="4.140625" customWidth="1"/>
    <col min="7" max="7" width="9.140625" customWidth="1"/>
    <col min="8" max="8" width="3.14062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1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298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288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294</v>
      </c>
      <c r="K6" s="95" t="s">
        <v>293</v>
      </c>
      <c r="L6" s="94" t="s">
        <v>294</v>
      </c>
      <c r="M6" s="95" t="s">
        <v>293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1925335490</v>
      </c>
      <c r="K8" s="14">
        <f>SUM(K9:K10)</f>
        <v>460211624</v>
      </c>
      <c r="L8" s="14">
        <f>SUM(L9:L10)</f>
        <v>1911756003</v>
      </c>
      <c r="M8" s="14">
        <f>SUM(M9:M10)</f>
        <v>486842877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1877713677</v>
      </c>
      <c r="K9" s="11">
        <v>454754033</v>
      </c>
      <c r="L9" s="11">
        <v>1876859005</v>
      </c>
      <c r="M9" s="11">
        <v>474468381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f>50227376-50227376+47621813</f>
        <v>47621813</v>
      </c>
      <c r="K10" s="11">
        <v>5457591</v>
      </c>
      <c r="L10" s="11">
        <v>34896998</v>
      </c>
      <c r="M10" s="11">
        <v>12374496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1901292014</v>
      </c>
      <c r="K11" s="10">
        <f>K12+K13+K17+K21+K22+K23+K26+K27</f>
        <v>494274198</v>
      </c>
      <c r="L11" s="10">
        <f>L12+L13+L17+L21+L22+L23+L26+L27</f>
        <v>1917611102</v>
      </c>
      <c r="M11" s="10">
        <f>M12+M13+M17+M21+M22+M23+M26+M27</f>
        <v>571934351</v>
      </c>
      <c r="N11" s="92"/>
      <c r="R11" s="83"/>
      <c r="S11" s="83"/>
      <c r="T11" s="83"/>
      <c r="U11" s="83"/>
    </row>
    <row r="12" spans="1:21" x14ac:dyDescent="0.2">
      <c r="A12" s="192" t="s">
        <v>287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39716485</v>
      </c>
      <c r="K12" s="11">
        <v>48108492</v>
      </c>
      <c r="L12" s="11">
        <v>6160046</v>
      </c>
      <c r="M12" s="96">
        <v>25458741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1202290815</v>
      </c>
      <c r="K13" s="10">
        <f>SUM(K14:K16)</f>
        <v>275159443</v>
      </c>
      <c r="L13" s="10">
        <f>SUM(L14:L16)</f>
        <v>1210180322</v>
      </c>
      <c r="M13" s="10">
        <f>SUM(M14:M16)</f>
        <v>296350518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645295346</v>
      </c>
      <c r="K14" s="11">
        <v>131922799</v>
      </c>
      <c r="L14" s="11">
        <v>653699778</v>
      </c>
      <c r="M14" s="11">
        <v>150422745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337777686</v>
      </c>
      <c r="K15" s="11">
        <v>73949108</v>
      </c>
      <c r="L15" s="11">
        <v>315325052</v>
      </c>
      <c r="M15" s="11">
        <v>65489241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219217783</v>
      </c>
      <c r="K16" s="11">
        <v>69287536</v>
      </c>
      <c r="L16" s="11">
        <v>241155492</v>
      </c>
      <c r="M16" s="11">
        <v>80438532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388282194</v>
      </c>
      <c r="K17" s="10">
        <f>SUM(K18:K20)</f>
        <v>88744543</v>
      </c>
      <c r="L17" s="10">
        <f>SUM(L18:L20)</f>
        <v>353153057</v>
      </c>
      <c r="M17" s="10">
        <f>SUM(M18:M20)</f>
        <v>86686883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238796037</v>
      </c>
      <c r="K18" s="11">
        <v>43423390</v>
      </c>
      <c r="L18" s="11">
        <v>219527819</v>
      </c>
      <c r="M18" s="11">
        <v>43856819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f>95311462-95311462+95348005</f>
        <v>95348005</v>
      </c>
      <c r="K19" s="11">
        <f>29070651+9111+27432</f>
        <v>29107194</v>
      </c>
      <c r="L19" s="11">
        <v>86153773</v>
      </c>
      <c r="M19" s="11">
        <v>27430870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54138152</v>
      </c>
      <c r="K20" s="11">
        <v>16213959</v>
      </c>
      <c r="L20" s="11">
        <v>47471465</v>
      </c>
      <c r="M20" s="11">
        <v>15399194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85504692</v>
      </c>
      <c r="K21" s="11">
        <v>21655908</v>
      </c>
      <c r="L21" s="11">
        <v>84985112</v>
      </c>
      <c r="M21" s="11">
        <v>20683565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116787316</v>
      </c>
      <c r="K22" s="11">
        <v>31004995</v>
      </c>
      <c r="L22" s="11">
        <v>124787229</v>
      </c>
      <c r="M22" s="11">
        <v>42312722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23984943</v>
      </c>
      <c r="K23" s="10">
        <f>SUM(K24:K25)</f>
        <v>14803214</v>
      </c>
      <c r="L23" s="10">
        <f>SUM(L24:L25)</f>
        <v>35210170</v>
      </c>
      <c r="M23" s="10">
        <f>SUM(M24:M25)</f>
        <v>15478991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f>13042106-13042106+10400000</f>
        <v>10400000</v>
      </c>
      <c r="K24" s="11">
        <f>13189771-2789771</f>
        <v>10400000</v>
      </c>
      <c r="L24" s="11">
        <v>10530732</v>
      </c>
      <c r="M24" s="11">
        <v>10530732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13584943</v>
      </c>
      <c r="K25" s="11">
        <v>4403214</v>
      </c>
      <c r="L25" s="11">
        <v>24679438</v>
      </c>
      <c r="M25" s="11">
        <v>4948259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14553108</v>
      </c>
      <c r="K26" s="11">
        <v>7106541</v>
      </c>
      <c r="L26" s="11">
        <v>-423505</v>
      </c>
      <c r="M26" s="128">
        <v>-1177628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30172461</v>
      </c>
      <c r="K27" s="11">
        <v>7691062</v>
      </c>
      <c r="L27" s="11">
        <v>103558671</v>
      </c>
      <c r="M27" s="11">
        <v>86140559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27084714</v>
      </c>
      <c r="K28" s="10">
        <f>SUM(K29:K33)</f>
        <v>-7210902</v>
      </c>
      <c r="L28" s="10">
        <f>SUM(L29:L33)</f>
        <v>138112976</v>
      </c>
      <c r="M28" s="10">
        <f>SUM(M29:M33)</f>
        <v>113900355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289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15060643</v>
      </c>
      <c r="K29" s="11">
        <v>3052906</v>
      </c>
      <c r="L29" s="11">
        <v>111753392</v>
      </c>
      <c r="M29" s="11">
        <v>102094052</v>
      </c>
      <c r="N29" s="92"/>
      <c r="P29" s="92"/>
      <c r="R29" s="83"/>
      <c r="S29" s="83"/>
      <c r="T29" s="83"/>
      <c r="U29" s="83"/>
    </row>
    <row r="30" spans="1:21" x14ac:dyDescent="0.2">
      <c r="A30" s="192" t="s">
        <v>295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11960733</v>
      </c>
      <c r="K30" s="11">
        <v>-10269750</v>
      </c>
      <c r="L30" s="11">
        <v>22174091</v>
      </c>
      <c r="M30" s="11">
        <v>11844315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63338</v>
      </c>
      <c r="K32" s="11">
        <v>5942</v>
      </c>
      <c r="L32" s="11">
        <v>4185493</v>
      </c>
      <c r="M32" s="129">
        <v>-38012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74408779</v>
      </c>
      <c r="K34" s="10">
        <f>SUM(K35:K38)</f>
        <v>13367804</v>
      </c>
      <c r="L34" s="10">
        <f>SUM(L35:L38)</f>
        <v>93512926</v>
      </c>
      <c r="M34" s="10">
        <f>SUM(M35:M38)</f>
        <v>24222192</v>
      </c>
      <c r="N34" s="92"/>
      <c r="R34" s="83"/>
      <c r="S34" s="83"/>
      <c r="T34" s="83"/>
      <c r="U34" s="83"/>
    </row>
    <row r="35" spans="1:21" x14ac:dyDescent="0.2">
      <c r="A35" s="192" t="s">
        <v>177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4982809</v>
      </c>
      <c r="K35" s="11">
        <v>-1886427</v>
      </c>
      <c r="L35" s="11">
        <v>22517209</v>
      </c>
      <c r="M35" s="11">
        <v>417665</v>
      </c>
      <c r="N35" s="92"/>
      <c r="R35" s="83"/>
      <c r="S35" s="83"/>
      <c r="T35" s="83"/>
      <c r="U35" s="83"/>
    </row>
    <row r="36" spans="1:21" x14ac:dyDescent="0.2">
      <c r="A36" s="192" t="s">
        <v>178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65958059</v>
      </c>
      <c r="K36" s="11">
        <v>12020149</v>
      </c>
      <c r="L36" s="11">
        <v>70995717</v>
      </c>
      <c r="M36" s="11">
        <v>23804527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179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3467911</v>
      </c>
      <c r="K37" s="11">
        <v>3234082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2" t="s">
        <v>180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181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182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183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184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185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1952420204</v>
      </c>
      <c r="K43" s="10">
        <f>K8+K28+K39+K41</f>
        <v>453000722</v>
      </c>
      <c r="L43" s="10">
        <f>L8+L28+L39+L41</f>
        <v>2049868979</v>
      </c>
      <c r="M43" s="10">
        <f>M8+M28+M39+M41</f>
        <v>600743232</v>
      </c>
      <c r="N43" s="92"/>
      <c r="R43" s="83"/>
      <c r="S43" s="83"/>
      <c r="T43" s="83"/>
      <c r="U43" s="83"/>
    </row>
    <row r="44" spans="1:21" x14ac:dyDescent="0.2">
      <c r="A44" s="192" t="s">
        <v>186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1975700793</v>
      </c>
      <c r="K44" s="10">
        <f>K11+K34+K40+K42</f>
        <v>507642002</v>
      </c>
      <c r="L44" s="10">
        <f>L11+L34+L40+L42</f>
        <v>2011124028</v>
      </c>
      <c r="M44" s="10">
        <f>M11+M34+M40+M42</f>
        <v>596156543</v>
      </c>
      <c r="N44" s="92"/>
      <c r="R44" s="83"/>
      <c r="S44" s="83"/>
      <c r="T44" s="83"/>
      <c r="U44" s="83"/>
    </row>
    <row r="45" spans="1:21" x14ac:dyDescent="0.2">
      <c r="A45" s="192" t="s">
        <v>187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-23280589</v>
      </c>
      <c r="K45" s="10">
        <f>K43-K44</f>
        <v>-54641280</v>
      </c>
      <c r="L45" s="10">
        <f>L43-L44</f>
        <v>38744951</v>
      </c>
      <c r="M45" s="10">
        <f>M43-M44</f>
        <v>4586689</v>
      </c>
      <c r="N45" s="92"/>
      <c r="R45" s="83"/>
      <c r="S45" s="83"/>
      <c r="T45" s="83"/>
      <c r="U45" s="83"/>
    </row>
    <row r="46" spans="1:21" x14ac:dyDescent="0.2">
      <c r="A46" s="216" t="s">
        <v>188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38744951</v>
      </c>
      <c r="M46" s="10">
        <f>IF(M43&gt;M44,M43-M44,0)</f>
        <v>4586689</v>
      </c>
      <c r="N46" s="92"/>
      <c r="R46" s="83"/>
      <c r="S46" s="83"/>
      <c r="T46" s="83"/>
      <c r="U46" s="83"/>
    </row>
    <row r="47" spans="1:21" x14ac:dyDescent="0.2">
      <c r="A47" s="216" t="s">
        <v>189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23280589</v>
      </c>
      <c r="K47" s="10">
        <f>IF(K44&gt;K43,K44-K43,0)</f>
        <v>54641280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190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-2589780</v>
      </c>
      <c r="K48" s="11">
        <v>-2589780</v>
      </c>
      <c r="L48" s="11">
        <v>-12621172</v>
      </c>
      <c r="M48" s="11">
        <v>-12621172</v>
      </c>
      <c r="N48" s="92"/>
      <c r="R48" s="83"/>
      <c r="S48" s="83"/>
      <c r="T48" s="83"/>
      <c r="U48" s="83"/>
    </row>
    <row r="49" spans="1:21" x14ac:dyDescent="0.2">
      <c r="A49" s="192" t="s">
        <v>191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-20690809</v>
      </c>
      <c r="K49" s="10">
        <f>K45-K48</f>
        <v>-52051500</v>
      </c>
      <c r="L49" s="10">
        <f>L45-L48</f>
        <v>51366123</v>
      </c>
      <c r="M49" s="10">
        <f>M45-M48</f>
        <v>17207861</v>
      </c>
      <c r="N49" s="92"/>
      <c r="R49" s="83"/>
      <c r="S49" s="83"/>
      <c r="T49" s="83"/>
      <c r="U49" s="83"/>
    </row>
    <row r="50" spans="1:21" x14ac:dyDescent="0.2">
      <c r="A50" s="216" t="s">
        <v>192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51366123</v>
      </c>
      <c r="M50" s="10">
        <f>IF(M49&gt;0,M49,0)</f>
        <v>17207861</v>
      </c>
      <c r="N50" s="92"/>
      <c r="R50" s="83"/>
      <c r="S50" s="83"/>
      <c r="T50" s="83"/>
      <c r="U50" s="83"/>
    </row>
    <row r="51" spans="1:21" x14ac:dyDescent="0.2">
      <c r="A51" s="241" t="s">
        <v>193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20690809</v>
      </c>
      <c r="K51" s="13">
        <f>IF(K49&lt;0,-K49,0)</f>
        <v>52051500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194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195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196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197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198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199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-20690809</v>
      </c>
      <c r="K57" s="9">
        <f>K49</f>
        <v>-52051500</v>
      </c>
      <c r="L57" s="9">
        <f>L49</f>
        <v>51366123</v>
      </c>
      <c r="M57" s="9">
        <f>M49</f>
        <v>17207861</v>
      </c>
      <c r="N57" s="92"/>
      <c r="R57" s="83"/>
      <c r="S57" s="83"/>
      <c r="T57" s="83"/>
      <c r="U57" s="83"/>
    </row>
    <row r="58" spans="1:21" x14ac:dyDescent="0.2">
      <c r="A58" s="192" t="s">
        <v>200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201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202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203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204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205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206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207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208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209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210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-20690809</v>
      </c>
      <c r="K68" s="13">
        <f>K57+K67</f>
        <v>-52051500</v>
      </c>
      <c r="L68" s="13">
        <f>L57+L67</f>
        <v>51366123</v>
      </c>
      <c r="M68" s="13">
        <f>M57+M67</f>
        <v>17207861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211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212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196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197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32 K14 K29:K30 K35 J48:M48 L26:M26 M3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7:L47 J49:M51 J8:M11 J13:J47 K31 K13 K15:K28 K36:K47 K33:K34 L13:M25 M27:M31 M33:M47">
      <formula1>0</formula1>
    </dataValidation>
    <dataValidation type="whole" operator="notEqual" allowBlank="1" showInputMessage="1" showErrorMessage="1" errorTitle="Pogrešan unos" error="Mogu se unijeti samo cjelobrojne vrijednosti." sqref="J54:M55 J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M53"/>
  <sheetViews>
    <sheetView showGridLines="0" topLeftCell="A28" zoomScale="130" zoomScaleNormal="130" zoomScaleSheetLayoutView="110" workbookViewId="0">
      <selection activeCell="M45" sqref="M45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3" width="9.140625" style="92"/>
  </cols>
  <sheetData>
    <row r="1" spans="1:11" ht="15.75" customHeight="1" x14ac:dyDescent="0.2">
      <c r="A1" s="262" t="s">
        <v>213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214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215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-23280589</v>
      </c>
      <c r="K8" s="11">
        <v>38744951</v>
      </c>
    </row>
    <row r="9" spans="1:11" x14ac:dyDescent="0.2">
      <c r="A9" s="195" t="s">
        <v>216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85504692</v>
      </c>
      <c r="K9" s="11">
        <v>84985112</v>
      </c>
    </row>
    <row r="10" spans="1:11" x14ac:dyDescent="0.2">
      <c r="A10" s="195" t="s">
        <v>217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0</v>
      </c>
    </row>
    <row r="11" spans="1:11" x14ac:dyDescent="0.2">
      <c r="A11" s="195" t="s">
        <v>218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18752857</v>
      </c>
      <c r="K11" s="11">
        <v>0</v>
      </c>
    </row>
    <row r="12" spans="1:11" x14ac:dyDescent="0.2">
      <c r="A12" s="195" t="s">
        <v>219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36941192</v>
      </c>
      <c r="K12" s="11">
        <v>20616642</v>
      </c>
    </row>
    <row r="13" spans="1:11" x14ac:dyDescent="0.2">
      <c r="A13" s="195" t="s">
        <v>220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49546882</v>
      </c>
      <c r="K13" s="11">
        <v>123649396</v>
      </c>
    </row>
    <row r="14" spans="1:11" x14ac:dyDescent="0.2">
      <c r="A14" s="192" t="s">
        <v>221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167465034</v>
      </c>
      <c r="K14" s="10">
        <f>SUM(K8:K13)</f>
        <v>267996101</v>
      </c>
    </row>
    <row r="15" spans="1:11" x14ac:dyDescent="0.2">
      <c r="A15" s="195" t="s">
        <v>222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9012128</v>
      </c>
      <c r="K15" s="11">
        <v>40682363</v>
      </c>
    </row>
    <row r="16" spans="1:11" x14ac:dyDescent="0.2">
      <c r="A16" s="195" t="s">
        <v>223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0</v>
      </c>
      <c r="K16" s="11">
        <v>72177960</v>
      </c>
    </row>
    <row r="17" spans="1:11" x14ac:dyDescent="0.2">
      <c r="A17" s="195" t="s">
        <v>224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0</v>
      </c>
      <c r="K17" s="11">
        <v>0</v>
      </c>
    </row>
    <row r="18" spans="1:11" x14ac:dyDescent="0.2">
      <c r="A18" s="195" t="s">
        <v>225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11279719</v>
      </c>
      <c r="K18" s="96">
        <v>13188299</v>
      </c>
    </row>
    <row r="19" spans="1:11" x14ac:dyDescent="0.2">
      <c r="A19" s="192" t="s">
        <v>226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20291847</v>
      </c>
      <c r="K19" s="10">
        <f>SUM(K15:K18)</f>
        <v>126048622</v>
      </c>
    </row>
    <row r="20" spans="1:11" x14ac:dyDescent="0.2">
      <c r="A20" s="192" t="s">
        <v>227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147173187</v>
      </c>
      <c r="K20" s="10">
        <f>IF(K14&gt;K19,K14-K19,0)</f>
        <v>141947479</v>
      </c>
    </row>
    <row r="21" spans="1:11" x14ac:dyDescent="0.2">
      <c r="A21" s="192" t="s">
        <v>228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7" t="s">
        <v>229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230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176890</v>
      </c>
      <c r="K23" s="11">
        <v>445477</v>
      </c>
    </row>
    <row r="24" spans="1:11" x14ac:dyDescent="0.2">
      <c r="A24" s="195" t="s">
        <v>231</v>
      </c>
      <c r="B24" s="196"/>
      <c r="C24" s="196"/>
      <c r="D24" s="196"/>
      <c r="E24" s="196"/>
      <c r="F24" s="196"/>
      <c r="G24" s="196"/>
      <c r="H24" s="196"/>
      <c r="I24" s="4">
        <v>16</v>
      </c>
      <c r="J24" s="96">
        <v>61121</v>
      </c>
      <c r="K24" s="11">
        <v>0</v>
      </c>
    </row>
    <row r="25" spans="1:11" x14ac:dyDescent="0.2">
      <c r="A25" s="195" t="s">
        <v>232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14384497</v>
      </c>
      <c r="K25" s="11">
        <v>13159969</v>
      </c>
    </row>
    <row r="26" spans="1:11" x14ac:dyDescent="0.2">
      <c r="A26" s="195" t="s">
        <v>233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43797208</v>
      </c>
      <c r="K27" s="11">
        <v>64868965</v>
      </c>
    </row>
    <row r="28" spans="1:11" x14ac:dyDescent="0.2">
      <c r="A28" s="192" t="s">
        <v>235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58419716</v>
      </c>
      <c r="K28" s="10">
        <f>SUM(K23:K27)</f>
        <v>78474411</v>
      </c>
    </row>
    <row r="29" spans="1:11" x14ac:dyDescent="0.2">
      <c r="A29" s="195" t="s">
        <v>236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69779723</v>
      </c>
      <c r="K29" s="11">
        <v>40549662</v>
      </c>
    </row>
    <row r="30" spans="1:11" x14ac:dyDescent="0.2">
      <c r="A30" s="195" t="s">
        <v>237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0</v>
      </c>
      <c r="K30" s="11">
        <v>0</v>
      </c>
    </row>
    <row r="31" spans="1:11" x14ac:dyDescent="0.2">
      <c r="A31" s="195" t="s">
        <v>238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7640634</v>
      </c>
      <c r="K31" s="11">
        <v>15881744</v>
      </c>
    </row>
    <row r="32" spans="1:11" x14ac:dyDescent="0.2">
      <c r="A32" s="192" t="s">
        <v>239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77420357</v>
      </c>
      <c r="K32" s="10">
        <f>SUM(K29:K31)</f>
        <v>56431406</v>
      </c>
    </row>
    <row r="33" spans="1:11" x14ac:dyDescent="0.2">
      <c r="A33" s="192" t="s">
        <v>240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22043005</v>
      </c>
    </row>
    <row r="34" spans="1:11" x14ac:dyDescent="0.2">
      <c r="A34" s="192" t="s">
        <v>241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19000641</v>
      </c>
      <c r="K34" s="10">
        <f>IF(K32&gt;K28,K32-K28,0)</f>
        <v>0</v>
      </c>
    </row>
    <row r="35" spans="1:11" x14ac:dyDescent="0.2">
      <c r="A35" s="257" t="s">
        <v>242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243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73551531</v>
      </c>
      <c r="K37" s="11">
        <v>159112661</v>
      </c>
    </row>
    <row r="38" spans="1:11" x14ac:dyDescent="0.2">
      <c r="A38" s="195" t="s">
        <v>245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0</v>
      </c>
      <c r="K38" s="11">
        <v>0</v>
      </c>
    </row>
    <row r="39" spans="1:11" x14ac:dyDescent="0.2">
      <c r="A39" s="192" t="s">
        <v>246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73551531</v>
      </c>
      <c r="K39" s="10">
        <f>SUM(K36:K38)</f>
        <v>159112661</v>
      </c>
    </row>
    <row r="40" spans="1:11" x14ac:dyDescent="0.2">
      <c r="A40" s="195" t="s">
        <v>247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227872274</v>
      </c>
      <c r="K40" s="96">
        <v>267228650</v>
      </c>
    </row>
    <row r="41" spans="1:11" x14ac:dyDescent="0.2">
      <c r="A41" s="195" t="s">
        <v>248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249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1937000</v>
      </c>
      <c r="K42" s="96">
        <v>24014218</v>
      </c>
    </row>
    <row r="43" spans="1:11" x14ac:dyDescent="0.2">
      <c r="A43" s="195" t="s">
        <v>250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>
        <v>0</v>
      </c>
    </row>
    <row r="44" spans="1:11" x14ac:dyDescent="0.2">
      <c r="A44" s="195" t="s">
        <v>251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252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229809274</v>
      </c>
      <c r="K45" s="10">
        <f>SUM(K40:K44)</f>
        <v>291242868</v>
      </c>
    </row>
    <row r="46" spans="1:11" x14ac:dyDescent="0.2">
      <c r="A46" s="192" t="s">
        <v>253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2" t="s">
        <v>254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156257743</v>
      </c>
      <c r="K47" s="10">
        <f>IF(K45&gt;K39,K45-K39,0)</f>
        <v>132130207</v>
      </c>
    </row>
    <row r="48" spans="1:11" x14ac:dyDescent="0.2">
      <c r="A48" s="195" t="s">
        <v>255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31860277</v>
      </c>
    </row>
    <row r="49" spans="1:11" x14ac:dyDescent="0.2">
      <c r="A49" s="195" t="s">
        <v>256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28085197</v>
      </c>
      <c r="K49" s="10">
        <f>IF(K21-K20+K34-K33+K47-K46&gt;0,K21-K20+K34-K33+K47-K46,0)</f>
        <v>0</v>
      </c>
    </row>
    <row r="50" spans="1:11" x14ac:dyDescent="0.2">
      <c r="A50" s="195" t="s">
        <v>257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69132910</v>
      </c>
      <c r="K50" s="11">
        <v>41047713</v>
      </c>
    </row>
    <row r="51" spans="1:11" x14ac:dyDescent="0.2">
      <c r="A51" s="195" t="s">
        <v>258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0</v>
      </c>
    </row>
    <row r="52" spans="1:11" x14ac:dyDescent="0.2">
      <c r="A52" s="195" t="s">
        <v>259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28085197</v>
      </c>
      <c r="K52" s="11">
        <v>-31860277</v>
      </c>
    </row>
    <row r="53" spans="1:11" x14ac:dyDescent="0.2">
      <c r="A53" s="229" t="s">
        <v>260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41047713</v>
      </c>
      <c r="K53" s="13">
        <f>K50+K51-K52</f>
        <v>72907990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J13 J23:K27 K9:K13 J50:J52 J15:K18 J29:K31 J40:K44 J36:K38 K50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53:K53 J28:K28 J19:K21 J45:K49 J32:K34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O26" sqref="O2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261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262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1626000899.7066262</v>
      </c>
      <c r="K7" s="9">
        <v>1084000600</v>
      </c>
    </row>
    <row r="8" spans="1:19" x14ac:dyDescent="0.2">
      <c r="A8" s="267" t="s">
        <v>263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25561463</v>
      </c>
      <c r="K8" s="11">
        <v>44785613</v>
      </c>
    </row>
    <row r="9" spans="1:19" x14ac:dyDescent="0.2">
      <c r="A9" s="267" t="s">
        <v>264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-37910250</v>
      </c>
      <c r="K9" s="96">
        <v>-45842809</v>
      </c>
    </row>
    <row r="10" spans="1:19" x14ac:dyDescent="0.2">
      <c r="A10" s="267" t="s">
        <v>265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-511133833</v>
      </c>
      <c r="K10" s="11">
        <v>0</v>
      </c>
    </row>
    <row r="11" spans="1:19" x14ac:dyDescent="0.2">
      <c r="A11" s="267" t="s">
        <v>266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-20690809</v>
      </c>
      <c r="K11" s="11">
        <v>51366123</v>
      </c>
    </row>
    <row r="12" spans="1:19" x14ac:dyDescent="0.2">
      <c r="A12" s="267" t="s">
        <v>267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268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269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270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271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1081827470.7066262</v>
      </c>
      <c r="K16" s="10">
        <f>SUM(K7:K15)</f>
        <v>1134309527</v>
      </c>
    </row>
    <row r="17" spans="1:11" x14ac:dyDescent="0.2">
      <c r="A17" s="267" t="s">
        <v>272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273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274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275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276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277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-79342370</v>
      </c>
      <c r="K22" s="11">
        <v>52482056</v>
      </c>
    </row>
    <row r="23" spans="1:11" x14ac:dyDescent="0.2">
      <c r="A23" s="273" t="s">
        <v>278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-79342370</v>
      </c>
      <c r="K23" s="13">
        <f>SUM(K17:K22)</f>
        <v>52482056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279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280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4" sqref="A4:J4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297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300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2014-02-08T12:41:23Z</cp:lastPrinted>
  <dcterms:created xsi:type="dcterms:W3CDTF">2008-10-17T11:51:54Z</dcterms:created>
  <dcterms:modified xsi:type="dcterms:W3CDTF">2014-12-15T09:31:56Z</dcterms:modified>
</cp:coreProperties>
</file>