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eliscak\OneDrive - Podravka d.d\Podravka\SONJA CELISCAK\Dokumentacija\2017\TFI-POD\prosinac 2017\"/>
    </mc:Choice>
  </mc:AlternateContent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1" i="22" l="1"/>
  <c r="L50" i="22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<sst xmlns="http://schemas.openxmlformats.org/spreadsheetml/2006/main" count="340" uniqueCount="309">
  <si>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</si>
  <si>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</si>
  <si>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</si>
  <si>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</si>
  <si>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</si>
  <si>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</si>
  <si>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</si>
  <si>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</si>
  <si>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</si>
  <si>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</si>
  <si>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</si>
  <si>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</si>
  <si>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</si>
  <si>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</si>
  <si>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</si>
  <si>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</si>
  <si>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</si>
  <si>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</si>
  <si>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</si>
  <si>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</si>
  <si>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</si>
  <si>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</si>
  <si>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</si>
  <si>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</si>
  <si>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</si>
  <si>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</si>
  <si>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</si>
  <si>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</si>
  <si>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</si>
  <si>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</si>
  <si>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</si>
  <si>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</si>
  <si>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</si>
  <si>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</si>
  <si>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</si>
  <si>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</si>
  <si>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</si>
  <si>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</si>
  <si>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</si>
  <si>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</si>
  <si>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</si>
  <si>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</si>
  <si>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</si>
  <si>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</si>
  <si>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</si>
  <si>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</si>
  <si>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</si>
  <si>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</si>
  <si>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</si>
  <si>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</si>
  <si>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</si>
  <si>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</si>
  <si>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</si>
  <si>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</si>
  <si>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</si>
  <si>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</si>
  <si>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</si>
  <si>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</si>
  <si>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</si>
  <si>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</si>
  <si>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</si>
  <si>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</si>
  <si>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</si>
  <si>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</si>
  <si>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</si>
  <si>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</si>
  <si>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</si>
  <si>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</si>
  <si>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</si>
  <si>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</si>
  <si>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</si>
  <si>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</si>
  <si>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</si>
  <si>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</si>
  <si>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</si>
  <si>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</si>
  <si>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</si>
  <si>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</si>
  <si>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</si>
  <si>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</si>
  <si>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</si>
  <si>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</si>
  <si>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</si>
  <si>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</si>
  <si>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</si>
  <si>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</si>
  <si>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</si>
  <si>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</si>
  <si>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</si>
  <si>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</si>
  <si>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</si>
  <si>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</si>
  <si>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</si>
  <si>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</si>
  <si>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</si>
  <si>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</si>
  <si>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</si>
  <si>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</si>
  <si>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</si>
  <si>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</si>
  <si>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</si>
  <si>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</si>
  <si>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</si>
  <si>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</si>
  <si>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</si>
  <si>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</si>
  <si>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</si>
  <si>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</si>
  <si>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</si>
  <si>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</si>
  <si>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</si>
  <si>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</si>
  <si>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</si>
  <si>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</si>
  <si>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</si>
  <si>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</si>
  <si>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</si>
  <si>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</si>
  <si>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</si>
  <si>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</si>
  <si>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</si>
  <si>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</si>
  <si>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</si>
  <si>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</si>
  <si>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</si>
  <si>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</si>
  <si>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</si>
  <si>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</si>
  <si>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</si>
  <si>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</si>
  <si>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</si>
  <si>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</si>
  <si>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</si>
  <si>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</si>
  <si>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</si>
  <si>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</si>
  <si>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</si>
  <si>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</si>
  <si>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</si>
  <si>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</si>
  <si>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</si>
  <si>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</si>
  <si>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</si>
  <si>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</si>
  <si>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</si>
  <si>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</si>
  <si>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</si>
  <si>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</si>
  <si>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</si>
  <si>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</si>
  <si>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</si>
  <si>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</si>
  <si>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</si>
  <si>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</si>
  <si>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</si>
  <si>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</si>
  <si>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</si>
  <si>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</si>
  <si>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</si>
  <si>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</si>
  <si>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</si>
  <si>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</si>
  <si>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</si>
  <si>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</si>
  <si>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</si>
  <si>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</si>
  <si>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</si>
  <si>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</si>
  <si>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</si>
  <si>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</si>
  <si>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</si>
  <si>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</si>
  <si>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</si>
  <si>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</si>
  <si>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</si>
  <si>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</si>
  <si>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</si>
  <si>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</si>
  <si>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</si>
  <si>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</si>
  <si>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</si>
  <si>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</si>
  <si>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</si>
  <si>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</si>
  <si>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</si>
  <si>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</si>
  <si>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</si>
  <si>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</si>
  <si>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</si>
  <si>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</si>
  <si>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</si>
  <si>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</si>
  <si>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</si>
  <si>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</si>
  <si>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</si>
  <si>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</si>
  <si>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</si>
  <si>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</si>
  <si>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</si>
  <si>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</si>
  <si>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</si>
  <si>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</si>
  <si>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</si>
  <si>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</si>
  <si>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</si>
  <si>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</si>
  <si>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</si>
  <si>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</si>
  <si>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</si>
  <si>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</si>
  <si>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</si>
  <si>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</si>
  <si>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</si>
  <si>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</si>
  <si>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</si>
  <si>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</si>
  <si>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</si>
  <si>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</si>
  <si>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</si>
  <si>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</si>
  <si>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</si>
  <si>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</si>
  <si>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</si>
  <si>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</si>
  <si>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</si>
  <si>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</si>
  <si>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</si>
  <si>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</si>
  <si>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</si>
  <si>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</si>
  <si>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</si>
  <si>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</si>
  <si>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</si>
  <si>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</si>
  <si>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</si>
  <si>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</si>
  <si>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</si>
  <si>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</si>
  <si>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</si>
  <si>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</si>
  <si>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</si>
  <si>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</si>
  <si>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</si>
  <si>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</si>
  <si>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</si>
  <si>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</si>
  <si>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</si>
  <si>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</si>
  <si>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</si>
  <si>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</si>
  <si>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</si>
  <si>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</si>
  <si>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</si>
  <si>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</si>
  <si>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</si>
  <si>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</si>
  <si>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</si>
  <si>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</si>
  <si>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</si>
  <si>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</si>
  <si>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</si>
  <si>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</si>
  <si>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</si>
  <si>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</si>
  <si>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</si>
  <si>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</si>
  <si>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</si>
  <si>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</si>
  <si>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</si>
  <si>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</si>
  <si>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</si>
  <si>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</si>
  <si>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</si>
  <si>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</si>
  <si>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</si>
  <si>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</si>
  <si>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</si>
  <si>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</si>
  <si>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</si>
  <si>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</si>
  <si>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</si>
  <si>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</si>
  <si>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</si>
  <si>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</si>
  <si>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</si>
  <si>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</si>
  <si>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</si>
  <si>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</si>
  <si>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</si>
  <si>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</si>
  <si>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</si>
  <si>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</si>
  <si>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</si>
  <si>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</si>
  <si>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</si>
  <si>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</si>
  <si>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</si>
  <si>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</si>
  <si>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</si>
  <si>
    <t>1.1.2017.</t>
  </si>
  <si>
    <t>Pucar Marin</t>
  </si>
  <si>
    <t>Artner Kukec Julijana</t>
  </si>
  <si>
    <t>Julijana.ArtnerKukec@podravka.hr</t>
  </si>
  <si>
    <t>048 653 055</t>
  </si>
  <si>
    <t>31.12.2017.</t>
  </si>
  <si>
    <t>3026</t>
  </si>
  <si>
    <t>as at 31.12.2017.</t>
  </si>
  <si>
    <t>for the period 1.1.2017. to 31.12.2017.</t>
  </si>
  <si>
    <t>Accounting policies in year 2017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</si>
</sst>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I8" sqref="I8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299</v>
      </c>
      <c r="F2" s="19"/>
      <c r="G2" s="88" t="s">
        <v>279</v>
      </c>
      <c r="H2" s="18" t="s">
        <v>304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281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295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282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301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303</v>
      </c>
      <c r="D48" s="167"/>
      <c r="E48" s="168"/>
      <c r="F48" s="25"/>
      <c r="G48" s="31" t="s">
        <v>37</v>
      </c>
      <c r="H48" s="166" t="s">
        <v>292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302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300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283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288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287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280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  <ignoredErrors>
    <ignoredError sqref="C6:D11 I25: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A3" sqref="A3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1851327653</v>
      </c>
      <c r="K9" s="10">
        <f>K10+K17+K27+K36+K40</f>
        <v>1912448372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107755978</v>
      </c>
      <c r="K10" s="10">
        <f>SUM(K11:K16)</f>
        <v>92249491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101805354</v>
      </c>
      <c r="K12" s="11">
        <v>83189290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5950624</v>
      </c>
      <c r="K15" s="11">
        <v>9060201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850156418</v>
      </c>
      <c r="K17" s="10">
        <f>SUM(K18:K26)</f>
        <v>827301621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43034502</v>
      </c>
      <c r="K18" s="11">
        <v>45420448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473435374</v>
      </c>
      <c r="K19" s="11">
        <v>455299171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263555792</v>
      </c>
      <c r="K20" s="11">
        <v>264671519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22786284</v>
      </c>
      <c r="K21" s="11">
        <v>21605771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11">
        <v>3503215</v>
      </c>
      <c r="K23" s="11">
        <v>288564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11">
        <v>43134729</v>
      </c>
      <c r="K24" s="11">
        <v>39300078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706522</v>
      </c>
      <c r="K25" s="11">
        <v>716070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867752211</v>
      </c>
      <c r="K27" s="10">
        <f>SUM(K28:K35)</f>
        <v>959515702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808073131</v>
      </c>
      <c r="K28" s="11">
        <v>946700274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56465262</v>
      </c>
      <c r="K29" s="11">
        <v>9219984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11">
        <v>1225020</v>
      </c>
      <c r="K30" s="11">
        <v>1225020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1988798</v>
      </c>
      <c r="K33" s="11">
        <v>2370424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25663046</v>
      </c>
      <c r="K40" s="11">
        <v>33381558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1459124345</v>
      </c>
      <c r="K41" s="10">
        <f>K42+K50+K57+K65</f>
        <v>1215764012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478624439</v>
      </c>
      <c r="K42" s="10">
        <f>SUM(K43:K49)</f>
        <v>479169009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111660293</v>
      </c>
      <c r="K43" s="11">
        <v>117037485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42880135</v>
      </c>
      <c r="K44" s="11">
        <v>44313087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140823462</v>
      </c>
      <c r="K45" s="11">
        <v>140886458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42841093</v>
      </c>
      <c r="K46" s="11">
        <v>43379267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140419456</v>
      </c>
      <c r="K48" s="11">
        <v>133552712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763611620</v>
      </c>
      <c r="K50" s="10">
        <f>SUM(K51:K56)</f>
        <v>511799530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465173908</v>
      </c>
      <c r="K51" s="11">
        <v>288498889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11">
        <v>279386040</v>
      </c>
      <c r="K52" s="11">
        <v>221849433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733464</v>
      </c>
      <c r="K54" s="11">
        <v>645019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11">
        <v>7744536</v>
      </c>
      <c r="K55" s="11">
        <v>674630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11">
        <v>10573672</v>
      </c>
      <c r="K56" s="11">
        <v>131559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80335253</v>
      </c>
      <c r="K57" s="10">
        <f>SUM(K58:K64)</f>
        <v>92781798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0</v>
      </c>
      <c r="K58" s="11">
        <v>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75449677</v>
      </c>
      <c r="K59" s="11">
        <v>91432811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306000</v>
      </c>
      <c r="K62" s="11">
        <v>210000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2544119</v>
      </c>
      <c r="K63" s="11">
        <v>627489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2035457</v>
      </c>
      <c r="K64" s="11">
        <v>511498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136553033</v>
      </c>
      <c r="K65" s="11">
        <v>132013675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6155104</v>
      </c>
      <c r="K66" s="11">
        <v>3640252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3316607102</v>
      </c>
      <c r="K67" s="10">
        <f>K8+K9+K41+K66</f>
        <v>3131852636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966890614</v>
      </c>
      <c r="K68" s="125">
        <v>1047050826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2076079537</v>
      </c>
      <c r="K70" s="14">
        <f>K71+K72+K73+K79+K80+K83+K86</f>
        <v>2158728819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1566400660</v>
      </c>
      <c r="K71" s="11">
        <v>1566400660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185313851</v>
      </c>
      <c r="K72" s="11">
        <v>182267472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143682952</v>
      </c>
      <c r="K73" s="10">
        <f>K74+K75-K76+K77+K78</f>
        <v>284908054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17659521</v>
      </c>
      <c r="K74" s="11">
        <v>26625605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147604502</v>
      </c>
      <c r="K75" s="11">
        <v>147604502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72539675</v>
      </c>
      <c r="K76" s="11">
        <v>60502679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50958604</v>
      </c>
      <c r="K78" s="11">
        <v>171180626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1360387</v>
      </c>
      <c r="K80" s="10">
        <f>K81-K82</f>
        <v>2558087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1360387</v>
      </c>
      <c r="K81" s="11">
        <v>2558087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179321687</v>
      </c>
      <c r="K83" s="10">
        <f>K84-K85</f>
        <v>122594546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179321687</v>
      </c>
      <c r="K84" s="11">
        <v>122594546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31469021</v>
      </c>
      <c r="K87" s="10">
        <f>SUM(K88:K90)</f>
        <v>35214203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17750427</v>
      </c>
      <c r="K88" s="96">
        <v>18653066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13718594</v>
      </c>
      <c r="K90" s="96">
        <v>16561137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398472313</v>
      </c>
      <c r="K91" s="10">
        <f>SUM(K92:K100)</f>
        <v>337601623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398472313</v>
      </c>
      <c r="K94" s="11">
        <v>337601623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771097403</v>
      </c>
      <c r="K101" s="10">
        <f>SUM(K102:K113)</f>
        <v>560696346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156595983</v>
      </c>
      <c r="K102" s="11">
        <v>51446509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324985</v>
      </c>
      <c r="K103" s="11">
        <v>393087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233177632</v>
      </c>
      <c r="K104" s="11">
        <v>182542931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0</v>
      </c>
      <c r="K105" s="11">
        <v>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263032904</v>
      </c>
      <c r="K106" s="11">
        <v>276375655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82720318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30943833</v>
      </c>
      <c r="K109" s="11">
        <v>32411496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1750091</v>
      </c>
      <c r="K110" s="11">
        <v>15405615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676368</v>
      </c>
      <c r="K111" s="11">
        <v>1493324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1875289</v>
      </c>
      <c r="K113" s="11">
        <v>627729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39488828</v>
      </c>
      <c r="K114" s="11">
        <v>39611645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3316607102</v>
      </c>
      <c r="K115" s="10">
        <f>K70+K87+K91+K101+K114</f>
        <v>3131852636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966890614</v>
      </c>
      <c r="K116" s="12">
        <v>1047050826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  <ignoredErrors>
    <ignoredError sqref="J36:K36 J57:K57 J101:K101" formulaRange="1"/>
    <ignoredError sqref="J120:K1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90" zoomScaleNormal="90" zoomScaleSheetLayoutView="110" workbookViewId="0">
      <selection activeCell="Q61" sqref="Q61"/>
    </sheetView>
  </sheetViews>
  <sheetFormatPr defaultRowHeight="12.75" x14ac:dyDescent="0.2"/>
  <cols>
    <col min="6" max="6" width="4.140625" customWidth="1"/>
    <col min="7" max="7" width="9.140625" customWidth="1"/>
    <col min="8" max="8" width="26.5703125" customWidth="1"/>
    <col min="9" max="9" width="4.7109375" customWidth="1"/>
    <col min="10" max="10" width="12" style="75" bestFit="1" customWidth="1"/>
    <col min="11" max="11" width="12.7109375" style="75" customWidth="1"/>
    <col min="12" max="12" width="12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289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285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291</v>
      </c>
      <c r="K6" s="95" t="s">
        <v>290</v>
      </c>
      <c r="L6" s="94" t="s">
        <v>291</v>
      </c>
      <c r="M6" s="95" t="s">
        <v>290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1955982344</v>
      </c>
      <c r="K8" s="14">
        <f>SUM(K9:K10)</f>
        <v>531548816</v>
      </c>
      <c r="L8" s="14">
        <f>SUM(L9:L10)</f>
        <v>1943199515</v>
      </c>
      <c r="M8" s="14">
        <f>SUM(M9:M10)</f>
        <v>505885837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1888109148</v>
      </c>
      <c r="K9" s="11">
        <v>505125707</v>
      </c>
      <c r="L9" s="11">
        <v>1904331989</v>
      </c>
      <c r="M9" s="11">
        <v>497833677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67873196</v>
      </c>
      <c r="K10" s="11">
        <v>26423109</v>
      </c>
      <c r="L10" s="11">
        <v>38867526</v>
      </c>
      <c r="M10" s="11">
        <v>8052160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1847511153</v>
      </c>
      <c r="K11" s="10">
        <f>K12+K13+K17+K21+K22+K23+K26+K27</f>
        <v>518760215</v>
      </c>
      <c r="L11" s="10">
        <f>L12+L13+L17+L21+L22+L23+L26+L27</f>
        <v>1975605824</v>
      </c>
      <c r="M11" s="10">
        <f>M12+M13+M17+M21+M22+M23+M26+M27</f>
        <v>611289560</v>
      </c>
      <c r="N11" s="92"/>
      <c r="R11" s="83"/>
      <c r="S11" s="83"/>
      <c r="T11" s="83"/>
      <c r="U11" s="83"/>
    </row>
    <row r="12" spans="1:21" x14ac:dyDescent="0.2">
      <c r="A12" s="192" t="s">
        <v>284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-13065267</v>
      </c>
      <c r="K12" s="96">
        <v>28574783</v>
      </c>
      <c r="L12" s="11">
        <v>-1306249</v>
      </c>
      <c r="M12" s="96">
        <v>4166301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1246407367</v>
      </c>
      <c r="K13" s="10">
        <f>SUM(K14:K16)</f>
        <v>320907052</v>
      </c>
      <c r="L13" s="10">
        <f>SUM(L14:L16)</f>
        <v>1253498206</v>
      </c>
      <c r="M13" s="10">
        <f>SUM(M14:M16)</f>
        <v>337103476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813113957</v>
      </c>
      <c r="K14" s="11">
        <v>190086777</v>
      </c>
      <c r="L14" s="11">
        <v>789632786</v>
      </c>
      <c r="M14" s="11">
        <v>195782844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234171547</v>
      </c>
      <c r="K15" s="11">
        <v>73839103</v>
      </c>
      <c r="L15" s="11">
        <v>289861349</v>
      </c>
      <c r="M15" s="11">
        <v>77877654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199121863</v>
      </c>
      <c r="K16" s="11">
        <v>56981172</v>
      </c>
      <c r="L16" s="11">
        <v>174004071</v>
      </c>
      <c r="M16" s="11">
        <v>63442978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372739688</v>
      </c>
      <c r="K17" s="10">
        <f>SUM(K18:K20)</f>
        <v>87282752</v>
      </c>
      <c r="L17" s="10">
        <f>SUM(L18:L20)</f>
        <v>362119372</v>
      </c>
      <c r="M17" s="10">
        <f>SUM(M18:M20)</f>
        <v>86309928.000000015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228058080</v>
      </c>
      <c r="K18" s="11">
        <v>55022667</v>
      </c>
      <c r="L18" s="11">
        <v>226654218</v>
      </c>
      <c r="M18" s="11">
        <v>55463719.960000008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89769580</v>
      </c>
      <c r="K19" s="11">
        <v>19290205</v>
      </c>
      <c r="L19" s="11">
        <v>82962531</v>
      </c>
      <c r="M19" s="11">
        <v>18552199.710000001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54912028</v>
      </c>
      <c r="K20" s="11">
        <v>12969880</v>
      </c>
      <c r="L20" s="11">
        <v>52502623</v>
      </c>
      <c r="M20" s="11">
        <v>12294008.329999998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96480805</v>
      </c>
      <c r="K21" s="11">
        <v>28493762</v>
      </c>
      <c r="L21" s="11">
        <v>95206442</v>
      </c>
      <c r="M21" s="11">
        <v>24766732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102213095</v>
      </c>
      <c r="K22" s="11">
        <v>28562765</v>
      </c>
      <c r="L22" s="11">
        <v>104653498</v>
      </c>
      <c r="M22" s="11">
        <v>21866900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-7111887</v>
      </c>
      <c r="K23" s="10">
        <f>SUM(K24:K25)</f>
        <v>-4645206</v>
      </c>
      <c r="L23" s="10">
        <f>SUM(L24:L25)</f>
        <v>30368884</v>
      </c>
      <c r="M23" s="10">
        <f>SUM(M24:M25)</f>
        <v>25385532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19340966</v>
      </c>
      <c r="M24" s="130">
        <v>19340966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-7111887</v>
      </c>
      <c r="K25" s="11">
        <v>-4645206</v>
      </c>
      <c r="L25" s="11">
        <v>11027918</v>
      </c>
      <c r="M25" s="11">
        <v>6044566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0</v>
      </c>
      <c r="K26" s="130">
        <v>-314643</v>
      </c>
      <c r="L26" s="11">
        <v>3669102</v>
      </c>
      <c r="M26" s="126">
        <v>2407462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49847352</v>
      </c>
      <c r="K27" s="11">
        <v>29898950</v>
      </c>
      <c r="L27" s="11">
        <v>127396569</v>
      </c>
      <c r="M27" s="11">
        <v>109283229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144036336</v>
      </c>
      <c r="K28" s="10">
        <f>SUM(K29:K33)</f>
        <v>111428703</v>
      </c>
      <c r="L28" s="10">
        <f>SUM(L29:L33)</f>
        <v>218313283</v>
      </c>
      <c r="M28" s="10">
        <f>SUM(M29:M33)</f>
        <v>173841522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286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125558982</v>
      </c>
      <c r="K29" s="11">
        <v>110094037</v>
      </c>
      <c r="L29" s="11">
        <v>207205912</v>
      </c>
      <c r="M29" s="11">
        <v>171650437</v>
      </c>
      <c r="N29" s="92"/>
      <c r="P29" s="92"/>
      <c r="R29" s="83"/>
      <c r="S29" s="83"/>
      <c r="T29" s="83"/>
      <c r="U29" s="83"/>
    </row>
    <row r="30" spans="1:21" ht="27.75" customHeight="1" x14ac:dyDescent="0.2">
      <c r="A30" s="192" t="s">
        <v>297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18448949</v>
      </c>
      <c r="K30" s="11">
        <v>1323776</v>
      </c>
      <c r="L30" s="11">
        <v>9695572</v>
      </c>
      <c r="M30" s="11">
        <v>1963479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28405</v>
      </c>
      <c r="K32" s="129">
        <v>10890</v>
      </c>
      <c r="L32" s="11">
        <v>1411799</v>
      </c>
      <c r="M32" s="127">
        <v>227606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48121079</v>
      </c>
      <c r="K34" s="10">
        <f>SUM(K35:K38)</f>
        <v>12721978</v>
      </c>
      <c r="L34" s="10">
        <f>SUM(L35:L38)</f>
        <v>58727668</v>
      </c>
      <c r="M34" s="10">
        <f>SUM(M35:M38)</f>
        <v>11170603</v>
      </c>
      <c r="N34" s="92"/>
      <c r="R34" s="83"/>
      <c r="S34" s="83"/>
      <c r="T34" s="83"/>
      <c r="U34" s="83"/>
    </row>
    <row r="35" spans="1:21" x14ac:dyDescent="0.2">
      <c r="A35" s="192" t="s">
        <v>296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10834087</v>
      </c>
      <c r="K35" s="11">
        <v>3913291</v>
      </c>
      <c r="L35" s="11">
        <v>30827707</v>
      </c>
      <c r="M35" s="11">
        <v>4745468</v>
      </c>
      <c r="N35" s="92"/>
      <c r="R35" s="83"/>
      <c r="S35" s="83"/>
      <c r="T35" s="83"/>
      <c r="U35" s="83"/>
    </row>
    <row r="36" spans="1:21" ht="22.5" customHeight="1" x14ac:dyDescent="0.2">
      <c r="A36" s="192" t="s">
        <v>298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34626896</v>
      </c>
      <c r="K36" s="11">
        <v>7372464</v>
      </c>
      <c r="L36" s="11">
        <v>24873699</v>
      </c>
      <c r="M36" s="11">
        <v>5563066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303488</v>
      </c>
      <c r="K37" s="11">
        <v>-920385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2356608</v>
      </c>
      <c r="K38" s="11">
        <v>2356608</v>
      </c>
      <c r="L38" s="11">
        <v>3026262</v>
      </c>
      <c r="M38" s="11">
        <v>862069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2100018680</v>
      </c>
      <c r="K43" s="10">
        <f>K8+K28+K39+K41</f>
        <v>642977519</v>
      </c>
      <c r="L43" s="10">
        <f>L8+L28+L39+L41</f>
        <v>2161512798</v>
      </c>
      <c r="M43" s="10">
        <f>M8+M28+M39+M41</f>
        <v>679727359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1895632232</v>
      </c>
      <c r="K44" s="10">
        <f>K11+K34+K40+K42</f>
        <v>531482193</v>
      </c>
      <c r="L44" s="10">
        <f>L11+L34+L40+L42</f>
        <v>2034333492</v>
      </c>
      <c r="M44" s="10">
        <f>M11+M34+M40+M42</f>
        <v>622460163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204386448</v>
      </c>
      <c r="K45" s="10">
        <f>K43-K44</f>
        <v>111495326</v>
      </c>
      <c r="L45" s="10">
        <f>L43-L44</f>
        <v>127179306</v>
      </c>
      <c r="M45" s="10">
        <f>M43-M44</f>
        <v>57267196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204386448</v>
      </c>
      <c r="K46" s="10">
        <f>IF(K43&gt;K44,K43-K44,0)</f>
        <v>111495326</v>
      </c>
      <c r="L46" s="10">
        <f>IF(L43&gt;L44,L43-L44,0)</f>
        <v>127179306</v>
      </c>
      <c r="M46" s="10">
        <f>IF(M43&gt;M44,M43-M44,0)</f>
        <v>57267196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25064761</v>
      </c>
      <c r="K48" s="11">
        <v>5787535</v>
      </c>
      <c r="L48" s="11">
        <v>4584760</v>
      </c>
      <c r="M48" s="11">
        <v>-3898017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179321687</v>
      </c>
      <c r="K49" s="10">
        <f>K45-K48</f>
        <v>105707791</v>
      </c>
      <c r="L49" s="10">
        <f>L45-L48</f>
        <v>122594546</v>
      </c>
      <c r="M49" s="10">
        <f>M45-M48</f>
        <v>61165213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179321687</v>
      </c>
      <c r="K50" s="10">
        <f>IF(K49&gt;0,K49,0)</f>
        <v>105707791</v>
      </c>
      <c r="L50" s="10">
        <f>IF(L49&gt;0,L49,0)</f>
        <v>122594546</v>
      </c>
      <c r="M50" s="10">
        <f>IF(M49&gt;0,M49,0)</f>
        <v>61165213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179321687</v>
      </c>
      <c r="K57" s="9">
        <f>K49</f>
        <v>105707791</v>
      </c>
      <c r="L57" s="9">
        <f>L49</f>
        <v>122594546</v>
      </c>
      <c r="M57" s="9">
        <f>M49</f>
        <v>61165213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-439337</v>
      </c>
      <c r="K58" s="10">
        <f>SUM(K59:K65)</f>
        <v>-439337</v>
      </c>
      <c r="L58" s="10">
        <f>SUM(L59:L65)</f>
        <v>-293560</v>
      </c>
      <c r="M58" s="10">
        <f>SUM(M59:M65)</f>
        <v>-293560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-439337</v>
      </c>
      <c r="K65" s="11">
        <v>-439337</v>
      </c>
      <c r="L65" s="11">
        <v>-293560</v>
      </c>
      <c r="M65" s="11">
        <v>-293560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-439337</v>
      </c>
      <c r="K67" s="10">
        <f>K58-K66</f>
        <v>-439337</v>
      </c>
      <c r="L67" s="10">
        <f>L58-L66</f>
        <v>-293560</v>
      </c>
      <c r="M67" s="10">
        <f>M58-M66</f>
        <v>-293560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178882350</v>
      </c>
      <c r="K68" s="13">
        <f>K57+K67</f>
        <v>105268454</v>
      </c>
      <c r="L68" s="13">
        <f>L57+L67</f>
        <v>122300986</v>
      </c>
      <c r="M68" s="13">
        <f>M57+M67</f>
        <v>60871653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1" orientation="portrait" r:id="rId1"/>
  <headerFooter alignWithMargins="0"/>
  <ignoredErrors>
    <ignoredError sqref="J17:M17 J23:M23 J34:M34" formulaRange="1"/>
    <ignoredError sqref="J57:M57" unlockedFormula="1"/>
    <ignoredError sqref="J58:M5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N45" sqref="N45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204386448</v>
      </c>
      <c r="K8" s="11">
        <v>127179306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96480805</v>
      </c>
      <c r="K9" s="11">
        <v>95206442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54203340</v>
      </c>
      <c r="K10" s="11">
        <v>0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0</v>
      </c>
      <c r="K11" s="11">
        <v>68838648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25286645</v>
      </c>
      <c r="K12" s="11">
        <v>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17622253</v>
      </c>
      <c r="K13" s="11">
        <v>156082816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397979491</v>
      </c>
      <c r="K14" s="10">
        <f>SUM(K8:K13)</f>
        <v>447307212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0</v>
      </c>
      <c r="K15" s="11">
        <v>41406206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17264463</v>
      </c>
      <c r="K16" s="11">
        <v>0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0</v>
      </c>
      <c r="K17" s="11">
        <v>7411314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152983083</v>
      </c>
      <c r="K18" s="96">
        <v>206652944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170247546</v>
      </c>
      <c r="K19" s="10">
        <f>SUM(K15:K18)</f>
        <v>255470464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227731945</v>
      </c>
      <c r="K20" s="10">
        <f>IF(K14&gt;K19,K14-K19,0)</f>
        <v>191836748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34338691</v>
      </c>
      <c r="K23" s="11">
        <v>3730962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52878266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8651988</v>
      </c>
      <c r="K25" s="11">
        <v>3264239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50016182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207680837</v>
      </c>
      <c r="K27" s="11">
        <v>16199170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303549782</v>
      </c>
      <c r="K28" s="10">
        <f>SUM(K23:K27)</f>
        <v>73210553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130853911</v>
      </c>
      <c r="K29" s="11">
        <v>71701726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12679054</v>
      </c>
      <c r="K30" s="11">
        <v>1375600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143066566</v>
      </c>
      <c r="K31" s="11">
        <v>48405269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286599531</v>
      </c>
      <c r="K32" s="10">
        <f>SUM(K29:K31)</f>
        <v>121482595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16950251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0</v>
      </c>
      <c r="K34" s="10">
        <f>IF(K32&gt;K28,K32-K28,0)</f>
        <v>48272042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464565826</v>
      </c>
      <c r="K37" s="11">
        <v>161823957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3307617</v>
      </c>
      <c r="K38" s="11">
        <v>6945454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467873443</v>
      </c>
      <c r="K39" s="10">
        <f>SUM(K36:K38)</f>
        <v>168769411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608555971</v>
      </c>
      <c r="K40" s="96">
        <v>268231154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48479634</v>
      </c>
      <c r="K41" s="96">
        <v>48642321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1403467</v>
      </c>
      <c r="K42" s="96">
        <v>0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12977357</v>
      </c>
      <c r="K43" s="11">
        <v>0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671416429</v>
      </c>
      <c r="K45" s="10">
        <f>SUM(K40:K44)</f>
        <v>316873475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203542986</v>
      </c>
      <c r="K47" s="10">
        <f>IF(K45&gt;K39,K45-K39,0)</f>
        <v>148104064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41139210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4539358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95413823</v>
      </c>
      <c r="K50" s="11">
        <v>136553033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41139210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0</v>
      </c>
      <c r="K52" s="11">
        <v>4539358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136553033</v>
      </c>
      <c r="K53" s="13">
        <f>K50+K51-K52</f>
        <v>132013675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N17" sqref="N17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185313851</v>
      </c>
      <c r="K8" s="11">
        <v>182267472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143682952</v>
      </c>
      <c r="K9" s="96">
        <v>284908054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1360387</v>
      </c>
      <c r="K10" s="11">
        <v>2558087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179321687</v>
      </c>
      <c r="K11" s="11">
        <v>122594546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2076079537</v>
      </c>
      <c r="K16" s="10">
        <f>SUM(K7:K15)</f>
        <v>2158728819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125706826</v>
      </c>
      <c r="K22" s="11">
        <v>82649282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125706826</v>
      </c>
      <c r="K23" s="13">
        <f>SUM(K17:K22)</f>
        <v>82649282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F12" sqref="F12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293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308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2018-02-26T08:59:51Z</cp:lastPrinted>
  <dcterms:created xsi:type="dcterms:W3CDTF">2008-10-17T11:51:54Z</dcterms:created>
  <dcterms:modified xsi:type="dcterms:W3CDTF">2018-02-26T13:23:19Z</dcterms:modified>
</cp:coreProperties>
</file>