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-15" yWindow="45" windowWidth="12000" windowHeight="1009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K53" i="20" l="1"/>
  <c r="K45" i="20"/>
  <c r="K39" i="20"/>
  <c r="K32" i="20"/>
  <c r="K28" i="20"/>
  <c r="K19" i="20"/>
  <c r="K14" i="20"/>
  <c r="M34" i="22"/>
  <c r="L34" i="22"/>
  <c r="M28" i="22"/>
  <c r="L28" i="22"/>
  <c r="M23" i="22"/>
  <c r="L23" i="22"/>
  <c r="M17" i="22"/>
  <c r="L17" i="22"/>
  <c r="L11" i="22" s="1"/>
  <c r="L44" i="22" s="1"/>
  <c r="M13" i="22"/>
  <c r="L13" i="22"/>
  <c r="M8" i="22"/>
  <c r="L8" i="22"/>
  <c r="K57" i="19"/>
  <c r="K50" i="19"/>
  <c r="K42" i="19"/>
  <c r="K36" i="19"/>
  <c r="K27" i="19"/>
  <c r="K17" i="19"/>
  <c r="K10" i="19"/>
  <c r="L43" i="22" l="1"/>
  <c r="L45" i="22" s="1"/>
  <c r="L49" i="22" s="1"/>
  <c r="K46" i="20"/>
  <c r="K47" i="20"/>
  <c r="K33" i="20"/>
  <c r="K34" i="20"/>
  <c r="K20" i="20"/>
  <c r="K21" i="20"/>
  <c r="M11" i="22"/>
  <c r="M44" i="22" s="1"/>
  <c r="M43" i="22"/>
  <c r="K9" i="19"/>
  <c r="K41" i="19"/>
  <c r="L46" i="22"/>
  <c r="K15" i="17"/>
  <c r="J15" i="17"/>
  <c r="K11" i="17"/>
  <c r="J11" i="17"/>
  <c r="K8" i="17"/>
  <c r="J8" i="17"/>
  <c r="K7" i="17"/>
  <c r="J7" i="17"/>
  <c r="L47" i="22" l="1"/>
  <c r="K48" i="20"/>
  <c r="K49" i="20"/>
  <c r="M45" i="22"/>
  <c r="M49" i="22" s="1"/>
  <c r="M51" i="22" s="1"/>
  <c r="M47" i="22"/>
  <c r="M46" i="22"/>
  <c r="K67" i="19"/>
  <c r="L51" i="22"/>
  <c r="L50" i="22"/>
  <c r="K23" i="17"/>
  <c r="K25" i="17" s="1"/>
  <c r="J23" i="17"/>
  <c r="J25" i="17" s="1"/>
  <c r="J53" i="20"/>
  <c r="J45" i="20"/>
  <c r="J39" i="20"/>
  <c r="J32" i="20"/>
  <c r="J28" i="20"/>
  <c r="J19" i="20"/>
  <c r="J14" i="20"/>
  <c r="M58" i="22"/>
  <c r="M67" i="22" s="1"/>
  <c r="L58" i="22"/>
  <c r="L67" i="22" s="1"/>
  <c r="K58" i="22"/>
  <c r="K67" i="22" s="1"/>
  <c r="J58" i="22"/>
  <c r="J67" i="22" s="1"/>
  <c r="K34" i="22"/>
  <c r="J34" i="22"/>
  <c r="K28" i="22"/>
  <c r="J28" i="22"/>
  <c r="K23" i="22"/>
  <c r="J23" i="22"/>
  <c r="K17" i="22"/>
  <c r="J17" i="22"/>
  <c r="K13" i="22"/>
  <c r="J13" i="22"/>
  <c r="K8" i="22"/>
  <c r="J8" i="22"/>
  <c r="K120" i="19"/>
  <c r="K101" i="19"/>
  <c r="K91" i="19"/>
  <c r="K87" i="19"/>
  <c r="K83" i="19"/>
  <c r="K80" i="19"/>
  <c r="K73" i="19"/>
  <c r="K9" i="17" s="1"/>
  <c r="M50" i="22" l="1"/>
  <c r="J20" i="20"/>
  <c r="J33" i="20"/>
  <c r="J46" i="20"/>
  <c r="J11" i="22"/>
  <c r="J44" i="22" s="1"/>
  <c r="K70" i="19"/>
  <c r="K119" i="19" s="1"/>
  <c r="K10" i="17"/>
  <c r="K16" i="17" s="1"/>
  <c r="J47" i="20"/>
  <c r="J34" i="20"/>
  <c r="J21" i="20"/>
  <c r="J43" i="22"/>
  <c r="K43" i="22"/>
  <c r="K11" i="22"/>
  <c r="K44" i="22" s="1"/>
  <c r="M57" i="22"/>
  <c r="M68" i="22" s="1"/>
  <c r="M71" i="22" s="1"/>
  <c r="J120" i="19"/>
  <c r="J101" i="19"/>
  <c r="J91" i="19"/>
  <c r="J87" i="19"/>
  <c r="J83" i="19"/>
  <c r="J80" i="19"/>
  <c r="J10" i="17" s="1"/>
  <c r="J73" i="19"/>
  <c r="J9" i="17" s="1"/>
  <c r="J57" i="19"/>
  <c r="J50" i="19"/>
  <c r="J42" i="19"/>
  <c r="J36" i="19"/>
  <c r="J27" i="19"/>
  <c r="J17" i="19"/>
  <c r="J10" i="19"/>
  <c r="L57" i="22" l="1"/>
  <c r="L68" i="22" s="1"/>
  <c r="L71" i="22" s="1"/>
  <c r="J47" i="22"/>
  <c r="J41" i="19"/>
  <c r="K115" i="19"/>
  <c r="J16" i="17"/>
  <c r="J9" i="19"/>
  <c r="J49" i="20"/>
  <c r="J48" i="20"/>
  <c r="J46" i="22"/>
  <c r="J45" i="22"/>
  <c r="J49" i="22" s="1"/>
  <c r="K45" i="22"/>
  <c r="K49" i="22" s="1"/>
  <c r="K57" i="22" s="1"/>
  <c r="K68" i="22" s="1"/>
  <c r="K71" i="22" s="1"/>
  <c r="K46" i="22"/>
  <c r="K47" i="22"/>
  <c r="J70" i="19"/>
  <c r="L54" i="22"/>
  <c r="M54" i="22"/>
  <c r="J57" i="22" l="1"/>
  <c r="J68" i="22" s="1"/>
  <c r="J71" i="22" s="1"/>
  <c r="J67" i="19"/>
  <c r="K50" i="22"/>
  <c r="K54" i="22" s="1"/>
  <c r="K51" i="22"/>
  <c r="J50" i="22"/>
  <c r="J54" i="22" s="1"/>
  <c r="J51" i="22"/>
  <c r="J115" i="19"/>
  <c r="J119" i="19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<sst xmlns="http://schemas.openxmlformats.org/spreadsheetml/2006/main" count="358" uniqueCount="326">
  <si>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</si>
  <si>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</si>
  <si>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</si>
  <si>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</si>
  <si>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</si>
  <si>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</si>
  <si>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</si>
  <si>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</si>
  <si>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</si>
  <si>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</si>
  <si>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</si>
  <si>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</si>
  <si>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</si>
  <si>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</si>
  <si>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</si>
  <si>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</si>
  <si>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</si>
  <si>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</si>
  <si>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</si>
  <si>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</si>
  <si>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</si>
  <si>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</si>
  <si>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</si>
  <si>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</si>
  <si>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</si>
  <si>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</si>
  <si>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</si>
  <si>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</si>
  <si>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</si>
  <si>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</si>
  <si>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</si>
  <si>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</si>
  <si>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</si>
  <si>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</si>
  <si>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</si>
  <si>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</si>
  <si>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</si>
  <si>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</si>
  <si>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</si>
  <si>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</si>
  <si>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</si>
  <si>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</si>
  <si>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</si>
  <si>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</si>
  <si>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</si>
  <si>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</si>
  <si>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</si>
  <si>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</si>
  <si>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</si>
  <si>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</si>
  <si>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</si>
  <si>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</si>
  <si>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</si>
  <si>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</si>
  <si>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</si>
  <si>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</si>
  <si>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</si>
  <si>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</si>
  <si>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</si>
  <si>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</si>
  <si>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</si>
  <si>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</si>
  <si>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</si>
  <si>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</si>
  <si>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</si>
  <si>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</si>
  <si>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</si>
  <si>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</si>
  <si>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</si>
  <si>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</si>
  <si>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</si>
  <si>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</si>
  <si>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</si>
  <si>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</si>
  <si>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</si>
  <si>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</si>
  <si>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</si>
  <si>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</si>
  <si>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</si>
  <si>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</si>
  <si>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</si>
  <si>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</si>
  <si>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</si>
  <si>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</si>
  <si>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</si>
  <si>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</si>
  <si>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</si>
  <si>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</si>
  <si>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</si>
  <si>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</si>
  <si>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</si>
  <si>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</si>
  <si>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</si>
  <si>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</si>
  <si>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</si>
  <si>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</si>
  <si>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</si>
  <si>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</si>
  <si>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</si>
  <si>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</si>
  <si>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</si>
  <si>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</si>
  <si>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</si>
  <si>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</si>
  <si>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</si>
  <si>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</si>
  <si>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</si>
  <si>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</si>
  <si>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</si>
  <si>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</si>
  <si>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</si>
  <si>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</si>
  <si>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</si>
  <si>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</si>
  <si>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</si>
  <si>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</si>
  <si>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</si>
  <si>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</si>
  <si>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</si>
  <si>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</si>
  <si>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</si>
  <si>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</si>
  <si>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</si>
  <si>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</si>
  <si>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</si>
  <si>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</si>
  <si>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</si>
  <si>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</si>
  <si>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</si>
  <si>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</si>
  <si>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</si>
  <si>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</si>
  <si>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</si>
  <si>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</si>
  <si>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</si>
  <si>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</si>
  <si>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</si>
  <si>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</si>
  <si>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</si>
  <si>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</si>
  <si>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</si>
  <si>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</si>
  <si>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</si>
  <si>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</si>
  <si>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</si>
  <si>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</si>
  <si>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</si>
  <si>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</si>
  <si>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</si>
  <si>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</si>
  <si>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</si>
  <si>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</si>
  <si>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</si>
  <si>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</si>
  <si>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</si>
  <si>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</si>
  <si>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</si>
  <si>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</si>
  <si>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</si>
  <si>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</si>
  <si>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</si>
  <si>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</si>
  <si>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</si>
  <si>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</si>
  <si>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</si>
  <si>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</si>
  <si>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</si>
  <si>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</si>
  <si>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</si>
  <si>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</si>
  <si>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</si>
  <si>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</si>
  <si>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</si>
  <si>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</si>
  <si>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</si>
  <si>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</si>
  <si>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</si>
  <si>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</si>
  <si>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</si>
  <si>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</si>
  <si>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</si>
  <si>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</si>
  <si>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</si>
  <si>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</si>
  <si>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</si>
  <si>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</si>
  <si>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</si>
  <si>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</si>
  <si>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</si>
  <si>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</si>
  <si>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</si>
  <si>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</si>
  <si>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</si>
  <si>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</si>
  <si>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</si>
  <si>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</si>
  <si>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</si>
  <si>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</si>
  <si>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</si>
  <si>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</si>
  <si>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</si>
  <si>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</si>
  <si>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</si>
  <si>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</si>
  <si>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</si>
  <si>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</si>
  <si>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</si>
  <si>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</si>
  <si>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</si>
  <si>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</si>
  <si>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</si>
  <si>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</si>
  <si>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</si>
  <si>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</si>
  <si>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</si>
  <si>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</si>
  <si>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</si>
  <si>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</si>
  <si>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</si>
  <si>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</si>
  <si>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</si>
  <si>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</si>
  <si>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</si>
  <si>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</si>
  <si>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</si>
  <si>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</si>
  <si>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</si>
  <si>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</si>
  <si>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</si>
  <si>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</si>
  <si>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</si>
  <si>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</si>
  <si>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</si>
  <si>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</si>
  <si>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</si>
  <si>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</si>
  <si>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</si>
  <si>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</si>
  <si>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</si>
  <si>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</si>
  <si>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</si>
  <si>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</si>
  <si>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</si>
  <si>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</si>
  <si>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</si>
  <si>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</si>
  <si>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</si>
  <si>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</si>
  <si>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</si>
  <si>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</si>
  <si>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</si>
  <si>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</si>
  <si>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</si>
  <si>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</si>
  <si>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</si>
  <si>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</si>
  <si>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</si>
  <si>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</si>
  <si>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</si>
  <si>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</si>
  <si>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</si>
  <si>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</si>
  <si>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</si>
  <si>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</si>
  <si>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</si>
  <si>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</si>
  <si>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</si>
  <si>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</si>
  <si>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</si>
  <si>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</si>
  <si>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</si>
  <si>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</si>
  <si>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</si>
  <si>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</si>
  <si>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</si>
  <si>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</si>
  <si>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</si>
  <si>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</si>
  <si>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</si>
  <si>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</si>
  <si>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</si>
  <si>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</si>
  <si>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</si>
  <si>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</si>
  <si>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</si>
  <si>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</si>
  <si>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</si>
  <si>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</si>
  <si>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</si>
  <si>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</si>
  <si>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</si>
  <si>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</si>
  <si>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</si>
  <si>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</si>
  <si>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</si>
  <si>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</si>
  <si>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</si>
  <si>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</si>
  <si>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</si>
  <si>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</si>
  <si>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</si>
  <si>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</si>
  <si>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</si>
  <si>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</si>
  <si>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</si>
  <si>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</si>
  <si>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</si>
  <si>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</si>
  <si>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</si>
  <si>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</si>
  <si>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</si>
  <si>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</si>
  <si>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</si>
  <si>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</si>
  <si>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</si>
  <si>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Laljek Senka</t>
  </si>
  <si>
    <t>048 653 203</t>
  </si>
  <si>
    <t>Senka.Laljek@podravka.hr</t>
  </si>
  <si>
    <t>1.1.2016.</t>
  </si>
  <si>
    <t>ŽITO d.d.</t>
  </si>
  <si>
    <t>5391814000</t>
  </si>
  <si>
    <t>30.06.2016.</t>
  </si>
  <si>
    <t>6672</t>
  </si>
  <si>
    <t>as at 30.06.2016.</t>
  </si>
  <si>
    <t>for the period 1.1.2016. to 30.06.2016.</t>
  </si>
  <si>
    <t>During 2016 the Group changed its accounting policy for revenue recognition to which sales is stated in amounts that are additionally reduced by contracted cost of marketing and sales promotion.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</si>
</sst>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L28" sqref="L28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6" t="s">
        <v>27</v>
      </c>
      <c r="B1" s="176"/>
      <c r="C1" s="17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6" t="s">
        <v>28</v>
      </c>
      <c r="B2" s="146"/>
      <c r="C2" s="146"/>
      <c r="D2" s="147"/>
      <c r="E2" s="17" t="s">
        <v>318</v>
      </c>
      <c r="F2" s="18"/>
      <c r="G2" s="83" t="s">
        <v>291</v>
      </c>
      <c r="H2" s="17" t="s">
        <v>321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48" t="s">
        <v>294</v>
      </c>
      <c r="B4" s="148"/>
      <c r="C4" s="148"/>
      <c r="D4" s="148"/>
      <c r="E4" s="148"/>
      <c r="F4" s="148"/>
      <c r="G4" s="148"/>
      <c r="H4" s="148"/>
      <c r="I4" s="148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6" t="s">
        <v>29</v>
      </c>
      <c r="B6" s="137"/>
      <c r="C6" s="144" t="s">
        <v>5</v>
      </c>
      <c r="D6" s="145"/>
      <c r="E6" s="149"/>
      <c r="F6" s="149"/>
      <c r="G6" s="149"/>
      <c r="H6" s="149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49"/>
      <c r="F7" s="149"/>
      <c r="G7" s="149"/>
      <c r="H7" s="149"/>
      <c r="I7" s="31"/>
      <c r="J7" s="15"/>
      <c r="K7" s="15"/>
      <c r="L7" s="15"/>
    </row>
    <row r="8" spans="1:12" ht="15.75" customHeight="1" x14ac:dyDescent="0.2">
      <c r="A8" s="150" t="s">
        <v>30</v>
      </c>
      <c r="B8" s="151"/>
      <c r="C8" s="144" t="s">
        <v>6</v>
      </c>
      <c r="D8" s="145"/>
      <c r="E8" s="149"/>
      <c r="F8" s="149"/>
      <c r="G8" s="149"/>
      <c r="H8" s="149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1" t="s">
        <v>31</v>
      </c>
      <c r="B10" s="142"/>
      <c r="C10" s="144" t="s">
        <v>7</v>
      </c>
      <c r="D10" s="145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3"/>
      <c r="B11" s="143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6" t="s">
        <v>32</v>
      </c>
      <c r="B12" s="137"/>
      <c r="C12" s="138" t="s">
        <v>8</v>
      </c>
      <c r="D12" s="139"/>
      <c r="E12" s="139"/>
      <c r="F12" s="139"/>
      <c r="G12" s="139"/>
      <c r="H12" s="139"/>
      <c r="I12" s="140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6" t="s">
        <v>33</v>
      </c>
      <c r="B14" s="137"/>
      <c r="C14" s="152">
        <v>48000</v>
      </c>
      <c r="D14" s="153"/>
      <c r="E14" s="23"/>
      <c r="F14" s="138" t="s">
        <v>9</v>
      </c>
      <c r="G14" s="139"/>
      <c r="H14" s="139"/>
      <c r="I14" s="140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6" t="s">
        <v>34</v>
      </c>
      <c r="B16" s="137"/>
      <c r="C16" s="138" t="s">
        <v>10</v>
      </c>
      <c r="D16" s="139"/>
      <c r="E16" s="139"/>
      <c r="F16" s="139"/>
      <c r="G16" s="139"/>
      <c r="H16" s="139"/>
      <c r="I16" s="140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6" t="s">
        <v>35</v>
      </c>
      <c r="B18" s="137"/>
      <c r="C18" s="154" t="s">
        <v>11</v>
      </c>
      <c r="D18" s="155"/>
      <c r="E18" s="155"/>
      <c r="F18" s="155"/>
      <c r="G18" s="155"/>
      <c r="H18" s="155"/>
      <c r="I18" s="156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6" t="s">
        <v>36</v>
      </c>
      <c r="B20" s="137"/>
      <c r="C20" s="154" t="s">
        <v>12</v>
      </c>
      <c r="D20" s="155"/>
      <c r="E20" s="155"/>
      <c r="F20" s="155"/>
      <c r="G20" s="155"/>
      <c r="H20" s="155"/>
      <c r="I20" s="156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6" t="s">
        <v>37</v>
      </c>
      <c r="B22" s="137"/>
      <c r="C22" s="36">
        <v>201</v>
      </c>
      <c r="D22" s="138" t="s">
        <v>9</v>
      </c>
      <c r="E22" s="160"/>
      <c r="F22" s="161"/>
      <c r="G22" s="162"/>
      <c r="H22" s="163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6" t="s">
        <v>38</v>
      </c>
      <c r="B24" s="137"/>
      <c r="C24" s="36">
        <v>6</v>
      </c>
      <c r="D24" s="138" t="s">
        <v>13</v>
      </c>
      <c r="E24" s="160"/>
      <c r="F24" s="160"/>
      <c r="G24" s="161"/>
      <c r="H24" s="30" t="s">
        <v>40</v>
      </c>
      <c r="I24" s="43" t="s">
        <v>322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36" t="s">
        <v>39</v>
      </c>
      <c r="B26" s="137"/>
      <c r="C26" s="40" t="s">
        <v>300</v>
      </c>
      <c r="D26" s="41"/>
      <c r="E26" s="15"/>
      <c r="F26" s="42"/>
      <c r="G26" s="136" t="s">
        <v>42</v>
      </c>
      <c r="H26" s="137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4" t="s">
        <v>43</v>
      </c>
      <c r="B28" s="165"/>
      <c r="C28" s="166"/>
      <c r="D28" s="166"/>
      <c r="E28" s="167" t="s">
        <v>295</v>
      </c>
      <c r="F28" s="168"/>
      <c r="G28" s="168"/>
      <c r="H28" s="181" t="s">
        <v>44</v>
      </c>
      <c r="I28" s="181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7" t="s">
        <v>15</v>
      </c>
      <c r="B30" s="158"/>
      <c r="C30" s="158"/>
      <c r="D30" s="159"/>
      <c r="E30" s="157" t="s">
        <v>19</v>
      </c>
      <c r="F30" s="174"/>
      <c r="G30" s="175"/>
      <c r="H30" s="144" t="s">
        <v>23</v>
      </c>
      <c r="I30" s="182"/>
      <c r="J30" s="15"/>
      <c r="K30" s="15"/>
      <c r="L30" s="15"/>
    </row>
    <row r="31" spans="1:12" x14ac:dyDescent="0.2">
      <c r="A31" s="37"/>
      <c r="B31" s="37"/>
      <c r="C31" s="35"/>
      <c r="D31" s="183"/>
      <c r="E31" s="183"/>
      <c r="F31" s="183"/>
      <c r="G31" s="184"/>
      <c r="H31" s="23"/>
      <c r="I31" s="48"/>
      <c r="J31" s="15"/>
      <c r="K31" s="15"/>
      <c r="L31" s="15"/>
    </row>
    <row r="32" spans="1:12" x14ac:dyDescent="0.2">
      <c r="A32" s="157" t="s">
        <v>319</v>
      </c>
      <c r="B32" s="158"/>
      <c r="C32" s="158"/>
      <c r="D32" s="159"/>
      <c r="E32" s="157" t="s">
        <v>310</v>
      </c>
      <c r="F32" s="158"/>
      <c r="G32" s="158"/>
      <c r="H32" s="144" t="s">
        <v>320</v>
      </c>
      <c r="I32" s="145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7" t="s">
        <v>18</v>
      </c>
      <c r="B34" s="158"/>
      <c r="C34" s="158"/>
      <c r="D34" s="159"/>
      <c r="E34" s="157" t="s">
        <v>22</v>
      </c>
      <c r="F34" s="158"/>
      <c r="G34" s="158"/>
      <c r="H34" s="144" t="s">
        <v>26</v>
      </c>
      <c r="I34" s="145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7" t="s">
        <v>16</v>
      </c>
      <c r="B36" s="158"/>
      <c r="C36" s="158"/>
      <c r="D36" s="159"/>
      <c r="E36" s="157" t="s">
        <v>20</v>
      </c>
      <c r="F36" s="158"/>
      <c r="G36" s="158"/>
      <c r="H36" s="144" t="s">
        <v>24</v>
      </c>
      <c r="I36" s="145"/>
      <c r="J36" s="15"/>
      <c r="K36" s="15"/>
      <c r="L36" s="15"/>
    </row>
    <row r="37" spans="1:12" x14ac:dyDescent="0.2">
      <c r="A37" s="50"/>
      <c r="B37" s="50"/>
      <c r="C37" s="177"/>
      <c r="D37" s="178"/>
      <c r="E37" s="23"/>
      <c r="F37" s="177"/>
      <c r="G37" s="178"/>
      <c r="H37" s="23"/>
      <c r="I37" s="23"/>
      <c r="J37" s="15"/>
      <c r="K37" s="15"/>
      <c r="L37" s="15"/>
    </row>
    <row r="38" spans="1:12" x14ac:dyDescent="0.2">
      <c r="A38" s="157" t="s">
        <v>17</v>
      </c>
      <c r="B38" s="158"/>
      <c r="C38" s="158"/>
      <c r="D38" s="159"/>
      <c r="E38" s="157" t="s">
        <v>21</v>
      </c>
      <c r="F38" s="158"/>
      <c r="G38" s="158"/>
      <c r="H38" s="144" t="s">
        <v>25</v>
      </c>
      <c r="I38" s="145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7" t="s">
        <v>309</v>
      </c>
      <c r="B40" s="174"/>
      <c r="C40" s="174"/>
      <c r="D40" s="175"/>
      <c r="E40" s="157" t="s">
        <v>310</v>
      </c>
      <c r="F40" s="158"/>
      <c r="G40" s="158"/>
      <c r="H40" s="144" t="s">
        <v>311</v>
      </c>
      <c r="I40" s="145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69" t="s">
        <v>45</v>
      </c>
      <c r="B44" s="170"/>
      <c r="C44" s="144"/>
      <c r="D44" s="145"/>
      <c r="E44" s="24"/>
      <c r="F44" s="138"/>
      <c r="G44" s="158"/>
      <c r="H44" s="158"/>
      <c r="I44" s="159"/>
      <c r="J44" s="15"/>
      <c r="K44" s="15"/>
      <c r="L44" s="15"/>
    </row>
    <row r="45" spans="1:12" x14ac:dyDescent="0.2">
      <c r="A45" s="50"/>
      <c r="B45" s="50"/>
      <c r="C45" s="177"/>
      <c r="D45" s="178"/>
      <c r="E45" s="23"/>
      <c r="F45" s="177"/>
      <c r="G45" s="179"/>
      <c r="H45" s="54"/>
      <c r="I45" s="54"/>
      <c r="J45" s="15"/>
      <c r="K45" s="15"/>
      <c r="L45" s="15"/>
    </row>
    <row r="46" spans="1:12" x14ac:dyDescent="0.2">
      <c r="A46" s="169" t="s">
        <v>46</v>
      </c>
      <c r="B46" s="170"/>
      <c r="C46" s="138" t="s">
        <v>315</v>
      </c>
      <c r="D46" s="180"/>
      <c r="E46" s="180"/>
      <c r="F46" s="180"/>
      <c r="G46" s="180"/>
      <c r="H46" s="180"/>
      <c r="I46" s="180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9" t="s">
        <v>47</v>
      </c>
      <c r="B48" s="170"/>
      <c r="C48" s="171" t="s">
        <v>316</v>
      </c>
      <c r="D48" s="172"/>
      <c r="E48" s="173"/>
      <c r="F48" s="24"/>
      <c r="G48" s="30" t="s">
        <v>49</v>
      </c>
      <c r="H48" s="171" t="s">
        <v>306</v>
      </c>
      <c r="I48" s="173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9" t="s">
        <v>50</v>
      </c>
      <c r="B50" s="170"/>
      <c r="C50" s="187" t="s">
        <v>317</v>
      </c>
      <c r="D50" s="172"/>
      <c r="E50" s="172"/>
      <c r="F50" s="172"/>
      <c r="G50" s="172"/>
      <c r="H50" s="172"/>
      <c r="I50" s="173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6" t="s">
        <v>51</v>
      </c>
      <c r="B52" s="137"/>
      <c r="C52" s="171" t="s">
        <v>292</v>
      </c>
      <c r="D52" s="172"/>
      <c r="E52" s="172"/>
      <c r="F52" s="172"/>
      <c r="G52" s="172"/>
      <c r="H52" s="172"/>
      <c r="I52" s="140"/>
      <c r="J52" s="15"/>
      <c r="K52" s="15"/>
      <c r="L52" s="15"/>
    </row>
    <row r="53" spans="1:12" x14ac:dyDescent="0.2">
      <c r="A53" s="56"/>
      <c r="B53" s="56"/>
      <c r="C53" s="190" t="s">
        <v>48</v>
      </c>
      <c r="D53" s="190"/>
      <c r="E53" s="190"/>
      <c r="F53" s="190"/>
      <c r="G53" s="190"/>
      <c r="H53" s="190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88" t="s">
        <v>52</v>
      </c>
      <c r="C55" s="189"/>
      <c r="D55" s="189"/>
      <c r="E55" s="189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296</v>
      </c>
      <c r="C56" s="81"/>
      <c r="D56" s="81"/>
      <c r="E56" s="81"/>
      <c r="F56" s="81"/>
      <c r="G56" s="81"/>
      <c r="H56" s="194"/>
      <c r="I56" s="194"/>
      <c r="J56" s="15"/>
      <c r="K56" s="15"/>
      <c r="L56" s="15"/>
    </row>
    <row r="57" spans="1:12" x14ac:dyDescent="0.2">
      <c r="A57" s="56"/>
      <c r="B57" s="80" t="s">
        <v>302</v>
      </c>
      <c r="C57" s="81"/>
      <c r="D57" s="81"/>
      <c r="E57" s="81"/>
      <c r="F57" s="81"/>
      <c r="G57" s="81"/>
      <c r="H57" s="194"/>
      <c r="I57" s="194"/>
      <c r="J57" s="15"/>
      <c r="K57" s="15"/>
      <c r="L57" s="15"/>
    </row>
    <row r="58" spans="1:12" x14ac:dyDescent="0.2">
      <c r="A58" s="56"/>
      <c r="B58" s="103" t="s">
        <v>301</v>
      </c>
      <c r="C58" s="104"/>
      <c r="D58" s="104"/>
      <c r="E58" s="104"/>
      <c r="F58" s="81"/>
      <c r="G58" s="81"/>
      <c r="H58" s="194"/>
      <c r="I58" s="194"/>
      <c r="J58" s="15"/>
      <c r="K58" s="15"/>
      <c r="L58" s="15"/>
    </row>
    <row r="59" spans="1:12" x14ac:dyDescent="0.2">
      <c r="A59" s="56"/>
      <c r="B59" s="80" t="s">
        <v>293</v>
      </c>
      <c r="C59" s="81"/>
      <c r="D59" s="81"/>
      <c r="E59" s="81"/>
      <c r="F59" s="81"/>
      <c r="G59" s="81"/>
      <c r="H59" s="194"/>
      <c r="I59" s="194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94"/>
      <c r="I60" s="194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94"/>
      <c r="I61" s="194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1" t="s">
        <v>53</v>
      </c>
      <c r="H64" s="192"/>
      <c r="I64" s="193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5"/>
      <c r="H65" s="186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L123"/>
  <sheetViews>
    <sheetView showGridLines="0" zoomScale="110" zoomScaleNormal="110" zoomScaleSheetLayoutView="110" workbookViewId="0">
      <selection activeCell="L37" sqref="L37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3" customWidth="1"/>
  </cols>
  <sheetData>
    <row r="1" spans="1:11" ht="12.75" customHeight="1" x14ac:dyDescent="0.2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2.75" customHeight="1" x14ac:dyDescent="0.2">
      <c r="A2" s="227" t="s">
        <v>323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28" t="s">
        <v>308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33" customHeight="1" thickBot="1" x14ac:dyDescent="0.25">
      <c r="A5" s="231" t="s">
        <v>55</v>
      </c>
      <c r="B5" s="232"/>
      <c r="C5" s="232"/>
      <c r="D5" s="232"/>
      <c r="E5" s="232"/>
      <c r="F5" s="232"/>
      <c r="G5" s="232"/>
      <c r="H5" s="233"/>
      <c r="I5" s="63" t="s">
        <v>56</v>
      </c>
      <c r="J5" s="120" t="s">
        <v>57</v>
      </c>
      <c r="K5" s="121" t="s">
        <v>58</v>
      </c>
    </row>
    <row r="6" spans="1:11" x14ac:dyDescent="0.2">
      <c r="A6" s="234">
        <v>1</v>
      </c>
      <c r="B6" s="234"/>
      <c r="C6" s="234"/>
      <c r="D6" s="234"/>
      <c r="E6" s="234"/>
      <c r="F6" s="234"/>
      <c r="G6" s="234"/>
      <c r="H6" s="234"/>
      <c r="I6" s="64">
        <v>2</v>
      </c>
      <c r="J6" s="119">
        <v>3</v>
      </c>
      <c r="K6" s="119">
        <v>4</v>
      </c>
    </row>
    <row r="7" spans="1:11" ht="11.25" customHeight="1" x14ac:dyDescent="0.2">
      <c r="A7" s="235" t="s">
        <v>60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1" ht="12.75" customHeight="1" x14ac:dyDescent="0.2">
      <c r="A8" s="210" t="s">
        <v>59</v>
      </c>
      <c r="B8" s="211"/>
      <c r="C8" s="211"/>
      <c r="D8" s="211"/>
      <c r="E8" s="211"/>
      <c r="F8" s="211"/>
      <c r="G8" s="211"/>
      <c r="H8" s="225"/>
      <c r="I8" s="6">
        <v>1</v>
      </c>
      <c r="J8" s="8">
        <v>0</v>
      </c>
      <c r="K8" s="8">
        <v>0</v>
      </c>
    </row>
    <row r="9" spans="1:11" ht="12.75" customHeight="1" x14ac:dyDescent="0.2">
      <c r="A9" s="198" t="s">
        <v>61</v>
      </c>
      <c r="B9" s="199"/>
      <c r="C9" s="199"/>
      <c r="D9" s="199"/>
      <c r="E9" s="199"/>
      <c r="F9" s="199"/>
      <c r="G9" s="199"/>
      <c r="H9" s="200"/>
      <c r="I9" s="4">
        <v>2</v>
      </c>
      <c r="J9" s="9">
        <f>J10+J17+J27+J36+J40</f>
        <v>2498442676.8875465</v>
      </c>
      <c r="K9" s="9">
        <f>K10+K17+K27+K36+K40</f>
        <v>2588883627.9576082</v>
      </c>
    </row>
    <row r="10" spans="1:11" ht="12.75" customHeight="1" x14ac:dyDescent="0.2">
      <c r="A10" s="195" t="s">
        <v>62</v>
      </c>
      <c r="B10" s="196"/>
      <c r="C10" s="196"/>
      <c r="D10" s="196"/>
      <c r="E10" s="196"/>
      <c r="F10" s="196"/>
      <c r="G10" s="196"/>
      <c r="H10" s="197"/>
      <c r="I10" s="4">
        <v>3</v>
      </c>
      <c r="J10" s="9">
        <f>SUM(J11:J16)</f>
        <v>310801735.07635045</v>
      </c>
      <c r="K10" s="9">
        <f>SUM(K11:K16)</f>
        <v>302653417.78873539</v>
      </c>
    </row>
    <row r="11" spans="1:11" ht="12.75" customHeight="1" x14ac:dyDescent="0.2">
      <c r="A11" s="195" t="s">
        <v>63</v>
      </c>
      <c r="B11" s="196"/>
      <c r="C11" s="196"/>
      <c r="D11" s="196"/>
      <c r="E11" s="196"/>
      <c r="F11" s="196"/>
      <c r="G11" s="196"/>
      <c r="H11" s="197"/>
      <c r="I11" s="4">
        <v>4</v>
      </c>
      <c r="J11" s="10">
        <v>10175336</v>
      </c>
      <c r="K11" s="10">
        <v>9391317</v>
      </c>
    </row>
    <row r="12" spans="1:11" ht="12.75" customHeight="1" x14ac:dyDescent="0.2">
      <c r="A12" s="195" t="s">
        <v>64</v>
      </c>
      <c r="B12" s="196"/>
      <c r="C12" s="196"/>
      <c r="D12" s="196"/>
      <c r="E12" s="196"/>
      <c r="F12" s="196"/>
      <c r="G12" s="196"/>
      <c r="H12" s="197"/>
      <c r="I12" s="4">
        <v>5</v>
      </c>
      <c r="J12" s="10">
        <v>249124385</v>
      </c>
      <c r="K12" s="10">
        <v>244393659.20560801</v>
      </c>
    </row>
    <row r="13" spans="1:11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0">
        <v>26290000</v>
      </c>
      <c r="K13" s="10">
        <v>26289999.508000001</v>
      </c>
    </row>
    <row r="14" spans="1:11" ht="12.75" customHeight="1" x14ac:dyDescent="0.2">
      <c r="A14" s="195" t="s">
        <v>65</v>
      </c>
      <c r="B14" s="196"/>
      <c r="C14" s="196"/>
      <c r="D14" s="196"/>
      <c r="E14" s="196"/>
      <c r="F14" s="196"/>
      <c r="G14" s="196"/>
      <c r="H14" s="197"/>
      <c r="I14" s="4">
        <v>7</v>
      </c>
      <c r="J14" s="10">
        <v>1504841</v>
      </c>
      <c r="K14" s="10">
        <v>957874</v>
      </c>
    </row>
    <row r="15" spans="1:11" ht="12.75" customHeight="1" x14ac:dyDescent="0.2">
      <c r="A15" s="195" t="s">
        <v>66</v>
      </c>
      <c r="B15" s="196"/>
      <c r="C15" s="196"/>
      <c r="D15" s="196"/>
      <c r="E15" s="196"/>
      <c r="F15" s="196"/>
      <c r="G15" s="196"/>
      <c r="H15" s="197"/>
      <c r="I15" s="4">
        <v>8</v>
      </c>
      <c r="J15" s="10">
        <v>23707173.076350469</v>
      </c>
      <c r="K15" s="10">
        <v>21620568.075127371</v>
      </c>
    </row>
    <row r="16" spans="1:11" ht="12.75" customHeight="1" x14ac:dyDescent="0.2">
      <c r="A16" s="195" t="s">
        <v>67</v>
      </c>
      <c r="B16" s="196"/>
      <c r="C16" s="196"/>
      <c r="D16" s="196"/>
      <c r="E16" s="196"/>
      <c r="F16" s="196"/>
      <c r="G16" s="196"/>
      <c r="H16" s="197"/>
      <c r="I16" s="4">
        <v>9</v>
      </c>
      <c r="J16" s="10">
        <v>0</v>
      </c>
      <c r="K16" s="10">
        <v>0</v>
      </c>
    </row>
    <row r="17" spans="1:11" ht="12.75" customHeight="1" x14ac:dyDescent="0.2">
      <c r="A17" s="195" t="s">
        <v>68</v>
      </c>
      <c r="B17" s="196"/>
      <c r="C17" s="196"/>
      <c r="D17" s="196"/>
      <c r="E17" s="196"/>
      <c r="F17" s="196"/>
      <c r="G17" s="196"/>
      <c r="H17" s="197"/>
      <c r="I17" s="4">
        <v>10</v>
      </c>
      <c r="J17" s="9">
        <f>SUM(J18:J26)</f>
        <v>1937980491.7040744</v>
      </c>
      <c r="K17" s="9">
        <f>SUM(K18:K26)</f>
        <v>2049388887.8689125</v>
      </c>
    </row>
    <row r="18" spans="1:11" x14ac:dyDescent="0.2">
      <c r="A18" s="195" t="s">
        <v>69</v>
      </c>
      <c r="B18" s="196"/>
      <c r="C18" s="196"/>
      <c r="D18" s="196"/>
      <c r="E18" s="196"/>
      <c r="F18" s="196"/>
      <c r="G18" s="196"/>
      <c r="H18" s="197"/>
      <c r="I18" s="4">
        <v>11</v>
      </c>
      <c r="J18" s="10">
        <v>355118206.837892</v>
      </c>
      <c r="K18" s="10">
        <v>321309464.2619015</v>
      </c>
    </row>
    <row r="19" spans="1:11" ht="12.75" customHeight="1" x14ac:dyDescent="0.2">
      <c r="A19" s="195" t="s">
        <v>70</v>
      </c>
      <c r="B19" s="196"/>
      <c r="C19" s="196"/>
      <c r="D19" s="196"/>
      <c r="E19" s="196"/>
      <c r="F19" s="196"/>
      <c r="G19" s="196"/>
      <c r="H19" s="197"/>
      <c r="I19" s="4">
        <v>12</v>
      </c>
      <c r="J19" s="10">
        <v>835540750.03079796</v>
      </c>
      <c r="K19" s="10">
        <v>802771721.37862754</v>
      </c>
    </row>
    <row r="20" spans="1:11" ht="12.75" customHeight="1" x14ac:dyDescent="0.2">
      <c r="A20" s="195" t="s">
        <v>71</v>
      </c>
      <c r="B20" s="196"/>
      <c r="C20" s="196"/>
      <c r="D20" s="196"/>
      <c r="E20" s="196"/>
      <c r="F20" s="196"/>
      <c r="G20" s="196"/>
      <c r="H20" s="197"/>
      <c r="I20" s="4">
        <v>13</v>
      </c>
      <c r="J20" s="10">
        <v>510533281.95372909</v>
      </c>
      <c r="K20" s="10">
        <v>511148933.80969393</v>
      </c>
    </row>
    <row r="21" spans="1:11" ht="12.75" customHeight="1" x14ac:dyDescent="0.2">
      <c r="A21" s="195" t="s">
        <v>72</v>
      </c>
      <c r="B21" s="196"/>
      <c r="C21" s="196"/>
      <c r="D21" s="196"/>
      <c r="E21" s="196"/>
      <c r="F21" s="196"/>
      <c r="G21" s="196"/>
      <c r="H21" s="197"/>
      <c r="I21" s="4">
        <v>14</v>
      </c>
      <c r="J21" s="10">
        <v>28394869</v>
      </c>
      <c r="K21" s="10">
        <v>37239263</v>
      </c>
    </row>
    <row r="22" spans="1:11" ht="12.75" customHeight="1" x14ac:dyDescent="0.2">
      <c r="A22" s="195" t="s">
        <v>73</v>
      </c>
      <c r="B22" s="196"/>
      <c r="C22" s="196"/>
      <c r="D22" s="196"/>
      <c r="E22" s="196"/>
      <c r="F22" s="196"/>
      <c r="G22" s="196"/>
      <c r="H22" s="197"/>
      <c r="I22" s="4">
        <v>15</v>
      </c>
      <c r="J22" s="10">
        <v>0</v>
      </c>
      <c r="K22" s="10">
        <v>0</v>
      </c>
    </row>
    <row r="23" spans="1:11" ht="12.75" customHeight="1" x14ac:dyDescent="0.2">
      <c r="A23" s="195" t="s">
        <v>74</v>
      </c>
      <c r="B23" s="196"/>
      <c r="C23" s="196"/>
      <c r="D23" s="196"/>
      <c r="E23" s="196"/>
      <c r="F23" s="196"/>
      <c r="G23" s="196"/>
      <c r="H23" s="197"/>
      <c r="I23" s="4">
        <v>16</v>
      </c>
      <c r="J23" s="10">
        <v>65255352.488416202</v>
      </c>
      <c r="K23" s="10">
        <v>107937434.47653556</v>
      </c>
    </row>
    <row r="24" spans="1:11" ht="12.75" customHeight="1" x14ac:dyDescent="0.2">
      <c r="A24" s="195" t="s">
        <v>75</v>
      </c>
      <c r="B24" s="196"/>
      <c r="C24" s="196"/>
      <c r="D24" s="196"/>
      <c r="E24" s="196"/>
      <c r="F24" s="196"/>
      <c r="G24" s="196"/>
      <c r="H24" s="197"/>
      <c r="I24" s="4">
        <v>17</v>
      </c>
      <c r="J24" s="10">
        <v>140890709.85607076</v>
      </c>
      <c r="K24" s="10">
        <v>256632328.26438248</v>
      </c>
    </row>
    <row r="25" spans="1:11" ht="12.75" customHeight="1" x14ac:dyDescent="0.2">
      <c r="A25" s="195" t="s">
        <v>76</v>
      </c>
      <c r="B25" s="196"/>
      <c r="C25" s="196"/>
      <c r="D25" s="196"/>
      <c r="E25" s="196"/>
      <c r="F25" s="196"/>
      <c r="G25" s="196"/>
      <c r="H25" s="197"/>
      <c r="I25" s="4">
        <v>18</v>
      </c>
      <c r="J25" s="10">
        <v>2247321.53716827</v>
      </c>
      <c r="K25" s="10">
        <v>2223495.0146011701</v>
      </c>
    </row>
    <row r="26" spans="1:11" ht="12.75" customHeight="1" x14ac:dyDescent="0.2">
      <c r="A26" s="195" t="s">
        <v>77</v>
      </c>
      <c r="B26" s="196"/>
      <c r="C26" s="196"/>
      <c r="D26" s="196"/>
      <c r="E26" s="196"/>
      <c r="F26" s="196"/>
      <c r="G26" s="196"/>
      <c r="H26" s="197"/>
      <c r="I26" s="4">
        <v>19</v>
      </c>
      <c r="J26" s="10">
        <v>0</v>
      </c>
      <c r="K26" s="10">
        <v>10126247.663170101</v>
      </c>
    </row>
    <row r="27" spans="1:11" ht="12.75" customHeight="1" x14ac:dyDescent="0.2">
      <c r="A27" s="195" t="s">
        <v>78</v>
      </c>
      <c r="B27" s="196"/>
      <c r="C27" s="196"/>
      <c r="D27" s="196"/>
      <c r="E27" s="196"/>
      <c r="F27" s="196"/>
      <c r="G27" s="196"/>
      <c r="H27" s="197"/>
      <c r="I27" s="4">
        <v>20</v>
      </c>
      <c r="J27" s="9">
        <f>SUM(J28:J35)</f>
        <v>18712922.024394728</v>
      </c>
      <c r="K27" s="9">
        <f>SUM(K28:K35)</f>
        <v>16459232.365733957</v>
      </c>
    </row>
    <row r="28" spans="1:11" ht="12.75" customHeight="1" x14ac:dyDescent="0.2">
      <c r="A28" s="195" t="s">
        <v>79</v>
      </c>
      <c r="B28" s="196"/>
      <c r="C28" s="196"/>
      <c r="D28" s="196"/>
      <c r="E28" s="196"/>
      <c r="F28" s="196"/>
      <c r="G28" s="196"/>
      <c r="H28" s="197"/>
      <c r="I28" s="4">
        <v>21</v>
      </c>
      <c r="J28" s="10">
        <v>0</v>
      </c>
      <c r="K28" s="10">
        <v>0</v>
      </c>
    </row>
    <row r="29" spans="1:11" ht="12.75" customHeight="1" x14ac:dyDescent="0.2">
      <c r="A29" s="195" t="s">
        <v>80</v>
      </c>
      <c r="B29" s="196"/>
      <c r="C29" s="196"/>
      <c r="D29" s="196"/>
      <c r="E29" s="196"/>
      <c r="F29" s="196"/>
      <c r="G29" s="196"/>
      <c r="H29" s="197"/>
      <c r="I29" s="4">
        <v>22</v>
      </c>
      <c r="J29" s="10">
        <v>0</v>
      </c>
      <c r="K29" s="10">
        <v>0</v>
      </c>
    </row>
    <row r="30" spans="1:11" ht="12.75" customHeight="1" x14ac:dyDescent="0.2">
      <c r="A30" s="195" t="s">
        <v>81</v>
      </c>
      <c r="B30" s="196"/>
      <c r="C30" s="196"/>
      <c r="D30" s="196"/>
      <c r="E30" s="196"/>
      <c r="F30" s="196"/>
      <c r="G30" s="196"/>
      <c r="H30" s="197"/>
      <c r="I30" s="4">
        <v>23</v>
      </c>
      <c r="J30" s="10">
        <v>1221522</v>
      </c>
      <c r="K30" s="10">
        <v>340500</v>
      </c>
    </row>
    <row r="31" spans="1:11" ht="12.75" customHeight="1" x14ac:dyDescent="0.2">
      <c r="A31" s="195" t="s">
        <v>82</v>
      </c>
      <c r="B31" s="196"/>
      <c r="C31" s="196"/>
      <c r="D31" s="196"/>
      <c r="E31" s="196"/>
      <c r="F31" s="196"/>
      <c r="G31" s="196"/>
      <c r="H31" s="197"/>
      <c r="I31" s="4">
        <v>24</v>
      </c>
      <c r="J31" s="10">
        <v>0</v>
      </c>
      <c r="K31" s="10">
        <v>0</v>
      </c>
    </row>
    <row r="32" spans="1:11" ht="12.75" customHeight="1" x14ac:dyDescent="0.2">
      <c r="A32" s="195" t="s">
        <v>83</v>
      </c>
      <c r="B32" s="196"/>
      <c r="C32" s="196"/>
      <c r="D32" s="196"/>
      <c r="E32" s="196"/>
      <c r="F32" s="196"/>
      <c r="G32" s="196"/>
      <c r="H32" s="197"/>
      <c r="I32" s="4">
        <v>25</v>
      </c>
      <c r="J32" s="10">
        <v>12228959.810327301</v>
      </c>
      <c r="K32" s="10">
        <v>11791980.163307</v>
      </c>
    </row>
    <row r="33" spans="1:11" ht="12.75" customHeight="1" x14ac:dyDescent="0.2">
      <c r="A33" s="195" t="s">
        <v>84</v>
      </c>
      <c r="B33" s="196"/>
      <c r="C33" s="196"/>
      <c r="D33" s="196"/>
      <c r="E33" s="196"/>
      <c r="F33" s="196"/>
      <c r="G33" s="196"/>
      <c r="H33" s="197"/>
      <c r="I33" s="4">
        <v>26</v>
      </c>
      <c r="J33" s="10">
        <v>5262440.2140674274</v>
      </c>
      <c r="K33" s="10">
        <v>4326752.202426957</v>
      </c>
    </row>
    <row r="34" spans="1:11" ht="12.75" customHeight="1" x14ac:dyDescent="0.2">
      <c r="A34" s="195" t="s">
        <v>85</v>
      </c>
      <c r="B34" s="196"/>
      <c r="C34" s="196"/>
      <c r="D34" s="196"/>
      <c r="E34" s="196"/>
      <c r="F34" s="196"/>
      <c r="G34" s="196"/>
      <c r="H34" s="197"/>
      <c r="I34" s="4">
        <v>27</v>
      </c>
      <c r="J34" s="10">
        <v>0</v>
      </c>
      <c r="K34" s="10">
        <v>0</v>
      </c>
    </row>
    <row r="35" spans="1:11" ht="12.75" customHeight="1" x14ac:dyDescent="0.2">
      <c r="A35" s="195" t="s">
        <v>86</v>
      </c>
      <c r="B35" s="196"/>
      <c r="C35" s="196"/>
      <c r="D35" s="196"/>
      <c r="E35" s="196"/>
      <c r="F35" s="196"/>
      <c r="G35" s="196"/>
      <c r="H35" s="197"/>
      <c r="I35" s="4">
        <v>28</v>
      </c>
      <c r="J35" s="10">
        <v>0</v>
      </c>
      <c r="K35" s="10">
        <v>0</v>
      </c>
    </row>
    <row r="36" spans="1:11" ht="12.75" customHeight="1" x14ac:dyDescent="0.2">
      <c r="A36" s="195" t="s">
        <v>87</v>
      </c>
      <c r="B36" s="196"/>
      <c r="C36" s="196"/>
      <c r="D36" s="196"/>
      <c r="E36" s="196"/>
      <c r="F36" s="196"/>
      <c r="G36" s="196"/>
      <c r="H36" s="197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5" t="s">
        <v>88</v>
      </c>
      <c r="B37" s="196"/>
      <c r="C37" s="196"/>
      <c r="D37" s="196"/>
      <c r="E37" s="196"/>
      <c r="F37" s="196"/>
      <c r="G37" s="196"/>
      <c r="H37" s="197"/>
      <c r="I37" s="4">
        <v>30</v>
      </c>
      <c r="J37" s="10">
        <v>0</v>
      </c>
      <c r="K37" s="10">
        <v>0</v>
      </c>
    </row>
    <row r="38" spans="1:11" ht="12.75" customHeight="1" x14ac:dyDescent="0.2">
      <c r="A38" s="195" t="s">
        <v>89</v>
      </c>
      <c r="B38" s="196"/>
      <c r="C38" s="196"/>
      <c r="D38" s="196"/>
      <c r="E38" s="196"/>
      <c r="F38" s="196"/>
      <c r="G38" s="196"/>
      <c r="H38" s="197"/>
      <c r="I38" s="4">
        <v>31</v>
      </c>
      <c r="J38" s="10">
        <v>0</v>
      </c>
      <c r="K38" s="10">
        <v>0</v>
      </c>
    </row>
    <row r="39" spans="1:11" ht="12.75" customHeight="1" x14ac:dyDescent="0.2">
      <c r="A39" s="195" t="s">
        <v>90</v>
      </c>
      <c r="B39" s="196"/>
      <c r="C39" s="196"/>
      <c r="D39" s="196"/>
      <c r="E39" s="196"/>
      <c r="F39" s="196"/>
      <c r="G39" s="196"/>
      <c r="H39" s="197"/>
      <c r="I39" s="4">
        <v>32</v>
      </c>
      <c r="J39" s="10">
        <v>0</v>
      </c>
      <c r="K39" s="10">
        <v>0</v>
      </c>
    </row>
    <row r="40" spans="1:11" ht="12.75" customHeight="1" x14ac:dyDescent="0.2">
      <c r="A40" s="195" t="s">
        <v>91</v>
      </c>
      <c r="B40" s="196"/>
      <c r="C40" s="196"/>
      <c r="D40" s="196"/>
      <c r="E40" s="196"/>
      <c r="F40" s="196"/>
      <c r="G40" s="196"/>
      <c r="H40" s="197"/>
      <c r="I40" s="4">
        <v>33</v>
      </c>
      <c r="J40" s="10">
        <v>230947528.08272693</v>
      </c>
      <c r="K40" s="10">
        <v>220382089.93422601</v>
      </c>
    </row>
    <row r="41" spans="1:11" ht="12.75" customHeight="1" x14ac:dyDescent="0.2">
      <c r="A41" s="198" t="s">
        <v>92</v>
      </c>
      <c r="B41" s="199"/>
      <c r="C41" s="199"/>
      <c r="D41" s="199"/>
      <c r="E41" s="199"/>
      <c r="F41" s="199"/>
      <c r="G41" s="199"/>
      <c r="H41" s="200"/>
      <c r="I41" s="4">
        <v>34</v>
      </c>
      <c r="J41" s="9">
        <f>J42+J50+J57+J65</f>
        <v>2430743003.6791177</v>
      </c>
      <c r="K41" s="9">
        <f>K42+K50+K57+K65</f>
        <v>2332695038.8633933</v>
      </c>
    </row>
    <row r="42" spans="1:11" ht="12.75" customHeight="1" x14ac:dyDescent="0.2">
      <c r="A42" s="195" t="s">
        <v>93</v>
      </c>
      <c r="B42" s="196"/>
      <c r="C42" s="196"/>
      <c r="D42" s="196"/>
      <c r="E42" s="196"/>
      <c r="F42" s="196"/>
      <c r="G42" s="196"/>
      <c r="H42" s="197"/>
      <c r="I42" s="4">
        <v>35</v>
      </c>
      <c r="J42" s="9">
        <f>SUM(J43:J49)</f>
        <v>1007051720.5431879</v>
      </c>
      <c r="K42" s="9">
        <f>SUM(K43:K49)</f>
        <v>1017805439.3741058</v>
      </c>
    </row>
    <row r="43" spans="1:11" ht="12.75" customHeight="1" x14ac:dyDescent="0.2">
      <c r="A43" s="195" t="s">
        <v>94</v>
      </c>
      <c r="B43" s="196"/>
      <c r="C43" s="196"/>
      <c r="D43" s="196"/>
      <c r="E43" s="196"/>
      <c r="F43" s="196"/>
      <c r="G43" s="196"/>
      <c r="H43" s="197"/>
      <c r="I43" s="4">
        <v>36</v>
      </c>
      <c r="J43" s="10">
        <v>298676722.21959019</v>
      </c>
      <c r="K43" s="10">
        <v>256293723.51141</v>
      </c>
    </row>
    <row r="44" spans="1:11" ht="12.75" customHeight="1" x14ac:dyDescent="0.2">
      <c r="A44" s="195" t="s">
        <v>95</v>
      </c>
      <c r="B44" s="196"/>
      <c r="C44" s="196"/>
      <c r="D44" s="196"/>
      <c r="E44" s="196"/>
      <c r="F44" s="196"/>
      <c r="G44" s="196"/>
      <c r="H44" s="197"/>
      <c r="I44" s="4">
        <v>37</v>
      </c>
      <c r="J44" s="10">
        <v>54411156.471104957</v>
      </c>
      <c r="K44" s="10">
        <v>45242564.621424787</v>
      </c>
    </row>
    <row r="45" spans="1:11" ht="12.75" customHeight="1" x14ac:dyDescent="0.2">
      <c r="A45" s="195" t="s">
        <v>96</v>
      </c>
      <c r="B45" s="196"/>
      <c r="C45" s="196"/>
      <c r="D45" s="196"/>
      <c r="E45" s="196"/>
      <c r="F45" s="196"/>
      <c r="G45" s="196"/>
      <c r="H45" s="197"/>
      <c r="I45" s="4">
        <v>38</v>
      </c>
      <c r="J45" s="10">
        <v>242971477.80102241</v>
      </c>
      <c r="K45" s="10">
        <v>277757295.43888503</v>
      </c>
    </row>
    <row r="46" spans="1:11" ht="12.75" customHeight="1" x14ac:dyDescent="0.2">
      <c r="A46" s="195" t="s">
        <v>97</v>
      </c>
      <c r="B46" s="196"/>
      <c r="C46" s="196"/>
      <c r="D46" s="196"/>
      <c r="E46" s="196"/>
      <c r="F46" s="196"/>
      <c r="G46" s="196"/>
      <c r="H46" s="197"/>
      <c r="I46" s="4">
        <v>39</v>
      </c>
      <c r="J46" s="10">
        <v>192669574.72147024</v>
      </c>
      <c r="K46" s="10">
        <v>194882205.8023859</v>
      </c>
    </row>
    <row r="47" spans="1:11" ht="12.75" customHeight="1" x14ac:dyDescent="0.2">
      <c r="A47" s="195" t="s">
        <v>98</v>
      </c>
      <c r="B47" s="196"/>
      <c r="C47" s="196"/>
      <c r="D47" s="196"/>
      <c r="E47" s="196"/>
      <c r="F47" s="196"/>
      <c r="G47" s="196"/>
      <c r="H47" s="197"/>
      <c r="I47" s="4">
        <v>40</v>
      </c>
      <c r="J47" s="10">
        <v>0</v>
      </c>
      <c r="K47" s="10">
        <v>0</v>
      </c>
    </row>
    <row r="48" spans="1:11" ht="12.75" customHeight="1" x14ac:dyDescent="0.2">
      <c r="A48" s="195" t="s">
        <v>99</v>
      </c>
      <c r="B48" s="196"/>
      <c r="C48" s="196"/>
      <c r="D48" s="196"/>
      <c r="E48" s="196"/>
      <c r="F48" s="196"/>
      <c r="G48" s="196"/>
      <c r="H48" s="197"/>
      <c r="I48" s="4">
        <v>41</v>
      </c>
      <c r="J48" s="10">
        <v>218322789.33000001</v>
      </c>
      <c r="K48" s="10">
        <v>243629650</v>
      </c>
    </row>
    <row r="49" spans="1:11" ht="12.75" customHeight="1" x14ac:dyDescent="0.2">
      <c r="A49" s="195" t="s">
        <v>100</v>
      </c>
      <c r="B49" s="196"/>
      <c r="C49" s="196"/>
      <c r="D49" s="196"/>
      <c r="E49" s="196"/>
      <c r="F49" s="196"/>
      <c r="G49" s="196"/>
      <c r="H49" s="197"/>
      <c r="I49" s="4">
        <v>42</v>
      </c>
      <c r="J49" s="10">
        <v>0</v>
      </c>
      <c r="K49" s="10">
        <v>0</v>
      </c>
    </row>
    <row r="50" spans="1:11" ht="12.75" customHeight="1" x14ac:dyDescent="0.2">
      <c r="A50" s="195" t="s">
        <v>101</v>
      </c>
      <c r="B50" s="196"/>
      <c r="C50" s="196"/>
      <c r="D50" s="196"/>
      <c r="E50" s="196"/>
      <c r="F50" s="196"/>
      <c r="G50" s="196"/>
      <c r="H50" s="197"/>
      <c r="I50" s="4">
        <v>43</v>
      </c>
      <c r="J50" s="9">
        <f>SUM(J51:J56)</f>
        <v>1129521185.6202552</v>
      </c>
      <c r="K50" s="9">
        <f>SUM(K51:K56)</f>
        <v>1068227697.8722885</v>
      </c>
    </row>
    <row r="51" spans="1:11" ht="12.75" customHeight="1" x14ac:dyDescent="0.2">
      <c r="A51" s="195" t="s">
        <v>102</v>
      </c>
      <c r="B51" s="196"/>
      <c r="C51" s="196"/>
      <c r="D51" s="196"/>
      <c r="E51" s="196"/>
      <c r="F51" s="196"/>
      <c r="G51" s="196"/>
      <c r="H51" s="197"/>
      <c r="I51" s="4">
        <v>44</v>
      </c>
      <c r="J51" s="10">
        <v>0</v>
      </c>
      <c r="K51" s="10">
        <v>4.5515432953834534E-2</v>
      </c>
    </row>
    <row r="52" spans="1:11" ht="12.75" customHeight="1" x14ac:dyDescent="0.2">
      <c r="A52" s="195" t="s">
        <v>103</v>
      </c>
      <c r="B52" s="196"/>
      <c r="C52" s="196"/>
      <c r="D52" s="196"/>
      <c r="E52" s="196"/>
      <c r="F52" s="196"/>
      <c r="G52" s="196"/>
      <c r="H52" s="197"/>
      <c r="I52" s="4">
        <v>45</v>
      </c>
      <c r="J52" s="10">
        <v>1029793740</v>
      </c>
      <c r="K52" s="10">
        <v>1010169889.9520795</v>
      </c>
    </row>
    <row r="53" spans="1:11" ht="12.75" customHeight="1" x14ac:dyDescent="0.2">
      <c r="A53" s="195" t="s">
        <v>104</v>
      </c>
      <c r="B53" s="196"/>
      <c r="C53" s="196"/>
      <c r="D53" s="196"/>
      <c r="E53" s="196"/>
      <c r="F53" s="196"/>
      <c r="G53" s="196"/>
      <c r="H53" s="197"/>
      <c r="I53" s="4">
        <v>46</v>
      </c>
      <c r="J53" s="10">
        <v>0</v>
      </c>
      <c r="K53" s="10">
        <v>0</v>
      </c>
    </row>
    <row r="54" spans="1:11" ht="12.75" customHeight="1" x14ac:dyDescent="0.2">
      <c r="A54" s="195" t="s">
        <v>105</v>
      </c>
      <c r="B54" s="196"/>
      <c r="C54" s="196"/>
      <c r="D54" s="196"/>
      <c r="E54" s="196"/>
      <c r="F54" s="196"/>
      <c r="G54" s="196"/>
      <c r="H54" s="197"/>
      <c r="I54" s="4">
        <v>47</v>
      </c>
      <c r="J54" s="10">
        <v>1764408.34151638</v>
      </c>
      <c r="K54" s="10">
        <v>1779597.5715219099</v>
      </c>
    </row>
    <row r="55" spans="1:11" ht="12.75" customHeight="1" x14ac:dyDescent="0.2">
      <c r="A55" s="195" t="s">
        <v>106</v>
      </c>
      <c r="B55" s="196"/>
      <c r="C55" s="196"/>
      <c r="D55" s="196"/>
      <c r="E55" s="196"/>
      <c r="F55" s="196"/>
      <c r="G55" s="196"/>
      <c r="H55" s="197"/>
      <c r="I55" s="4">
        <v>48</v>
      </c>
      <c r="J55" s="10">
        <v>55847594.784025751</v>
      </c>
      <c r="K55" s="10">
        <v>19525966.654314443</v>
      </c>
    </row>
    <row r="56" spans="1:11" ht="12.75" customHeight="1" x14ac:dyDescent="0.2">
      <c r="A56" s="195" t="s">
        <v>107</v>
      </c>
      <c r="B56" s="196"/>
      <c r="C56" s="196"/>
      <c r="D56" s="196"/>
      <c r="E56" s="196"/>
      <c r="F56" s="196"/>
      <c r="G56" s="196"/>
      <c r="H56" s="197"/>
      <c r="I56" s="4">
        <v>49</v>
      </c>
      <c r="J56" s="10">
        <v>42115442.494713113</v>
      </c>
      <c r="K56" s="10">
        <v>36752243.648857176</v>
      </c>
    </row>
    <row r="57" spans="1:11" ht="12.75" customHeight="1" x14ac:dyDescent="0.2">
      <c r="A57" s="195" t="s">
        <v>108</v>
      </c>
      <c r="B57" s="196"/>
      <c r="C57" s="196"/>
      <c r="D57" s="196"/>
      <c r="E57" s="196"/>
      <c r="F57" s="196"/>
      <c r="G57" s="196"/>
      <c r="H57" s="197"/>
      <c r="I57" s="4">
        <v>50</v>
      </c>
      <c r="J57" s="9">
        <f>SUM(J58:J64)</f>
        <v>2292679.86198053</v>
      </c>
      <c r="K57" s="9">
        <f>SUM(K58:K64)</f>
        <v>4442748.4721981101</v>
      </c>
    </row>
    <row r="58" spans="1:11" ht="12.75" customHeight="1" x14ac:dyDescent="0.2">
      <c r="A58" s="195" t="s">
        <v>109</v>
      </c>
      <c r="B58" s="196"/>
      <c r="C58" s="196"/>
      <c r="D58" s="196"/>
      <c r="E58" s="196"/>
      <c r="F58" s="196"/>
      <c r="G58" s="196"/>
      <c r="H58" s="197"/>
      <c r="I58" s="4">
        <v>51</v>
      </c>
      <c r="J58" s="10">
        <v>0</v>
      </c>
      <c r="K58" s="10">
        <v>0</v>
      </c>
    </row>
    <row r="59" spans="1:11" ht="12.75" customHeight="1" x14ac:dyDescent="0.2">
      <c r="A59" s="195" t="s">
        <v>110</v>
      </c>
      <c r="B59" s="196"/>
      <c r="C59" s="196"/>
      <c r="D59" s="196"/>
      <c r="E59" s="196"/>
      <c r="F59" s="196"/>
      <c r="G59" s="196"/>
      <c r="H59" s="197"/>
      <c r="I59" s="4">
        <v>52</v>
      </c>
      <c r="J59" s="10">
        <v>0</v>
      </c>
      <c r="K59" s="10">
        <v>0</v>
      </c>
    </row>
    <row r="60" spans="1:11" ht="12.75" customHeight="1" x14ac:dyDescent="0.2">
      <c r="A60" s="195" t="s">
        <v>111</v>
      </c>
      <c r="B60" s="196"/>
      <c r="C60" s="196"/>
      <c r="D60" s="196"/>
      <c r="E60" s="196"/>
      <c r="F60" s="196"/>
      <c r="G60" s="196"/>
      <c r="H60" s="197"/>
      <c r="I60" s="4">
        <v>53</v>
      </c>
      <c r="J60" s="10">
        <v>0</v>
      </c>
      <c r="K60" s="10">
        <v>0</v>
      </c>
    </row>
    <row r="61" spans="1:11" ht="12.75" customHeight="1" x14ac:dyDescent="0.2">
      <c r="A61" s="195" t="s">
        <v>82</v>
      </c>
      <c r="B61" s="196"/>
      <c r="C61" s="196"/>
      <c r="D61" s="196"/>
      <c r="E61" s="196"/>
      <c r="F61" s="196"/>
      <c r="G61" s="196"/>
      <c r="H61" s="197"/>
      <c r="I61" s="4">
        <v>54</v>
      </c>
      <c r="J61" s="10">
        <v>0</v>
      </c>
      <c r="K61" s="10">
        <v>0</v>
      </c>
    </row>
    <row r="62" spans="1:11" ht="12.75" customHeight="1" x14ac:dyDescent="0.2">
      <c r="A62" s="195" t="s">
        <v>83</v>
      </c>
      <c r="B62" s="196"/>
      <c r="C62" s="196"/>
      <c r="D62" s="196"/>
      <c r="E62" s="196"/>
      <c r="F62" s="196"/>
      <c r="G62" s="196"/>
      <c r="H62" s="197"/>
      <c r="I62" s="4">
        <v>55</v>
      </c>
      <c r="J62" s="10">
        <v>645000</v>
      </c>
      <c r="K62" s="10">
        <v>2949295</v>
      </c>
    </row>
    <row r="63" spans="1:11" ht="12.75" customHeight="1" x14ac:dyDescent="0.2">
      <c r="A63" s="195" t="s">
        <v>112</v>
      </c>
      <c r="B63" s="196"/>
      <c r="C63" s="196"/>
      <c r="D63" s="196"/>
      <c r="E63" s="196"/>
      <c r="F63" s="196"/>
      <c r="G63" s="196"/>
      <c r="H63" s="197"/>
      <c r="I63" s="4">
        <v>56</v>
      </c>
      <c r="J63" s="10">
        <v>1432761.86198053</v>
      </c>
      <c r="K63" s="10">
        <v>1475702.4721981101</v>
      </c>
    </row>
    <row r="64" spans="1:11" ht="12.75" customHeight="1" x14ac:dyDescent="0.2">
      <c r="A64" s="195" t="s">
        <v>113</v>
      </c>
      <c r="B64" s="196"/>
      <c r="C64" s="196"/>
      <c r="D64" s="196"/>
      <c r="E64" s="196"/>
      <c r="F64" s="196"/>
      <c r="G64" s="196"/>
      <c r="H64" s="197"/>
      <c r="I64" s="4">
        <v>57</v>
      </c>
      <c r="J64" s="10">
        <v>214918</v>
      </c>
      <c r="K64" s="10">
        <v>17751</v>
      </c>
    </row>
    <row r="65" spans="1:11" ht="12.75" customHeight="1" x14ac:dyDescent="0.2">
      <c r="A65" s="195" t="s">
        <v>114</v>
      </c>
      <c r="B65" s="196"/>
      <c r="C65" s="196"/>
      <c r="D65" s="196"/>
      <c r="E65" s="196"/>
      <c r="F65" s="196"/>
      <c r="G65" s="196"/>
      <c r="H65" s="197"/>
      <c r="I65" s="4">
        <v>58</v>
      </c>
      <c r="J65" s="10">
        <v>291877417.65369403</v>
      </c>
      <c r="K65" s="10">
        <v>242219153.14480126</v>
      </c>
    </row>
    <row r="66" spans="1:11" ht="12.75" customHeight="1" x14ac:dyDescent="0.2">
      <c r="A66" s="198" t="s">
        <v>115</v>
      </c>
      <c r="B66" s="199"/>
      <c r="C66" s="199"/>
      <c r="D66" s="199"/>
      <c r="E66" s="199"/>
      <c r="F66" s="199"/>
      <c r="G66" s="199"/>
      <c r="H66" s="200"/>
      <c r="I66" s="4">
        <v>59</v>
      </c>
      <c r="J66" s="10">
        <v>16564839.435426176</v>
      </c>
      <c r="K66" s="10">
        <v>26290838.29704684</v>
      </c>
    </row>
    <row r="67" spans="1:11" ht="12.75" customHeight="1" x14ac:dyDescent="0.2">
      <c r="A67" s="198" t="s">
        <v>116</v>
      </c>
      <c r="B67" s="199"/>
      <c r="C67" s="199"/>
      <c r="D67" s="199"/>
      <c r="E67" s="199"/>
      <c r="F67" s="199"/>
      <c r="G67" s="199"/>
      <c r="H67" s="200"/>
      <c r="I67" s="4">
        <v>60</v>
      </c>
      <c r="J67" s="9">
        <f>J8+J9+J41+J66</f>
        <v>4945750520.0020895</v>
      </c>
      <c r="K67" s="9">
        <f>K8+K9+K41+K66</f>
        <v>4947869505.1180477</v>
      </c>
    </row>
    <row r="68" spans="1:11" ht="12.75" customHeight="1" x14ac:dyDescent="0.2">
      <c r="A68" s="220" t="s">
        <v>117</v>
      </c>
      <c r="B68" s="221"/>
      <c r="C68" s="221"/>
      <c r="D68" s="221"/>
      <c r="E68" s="221"/>
      <c r="F68" s="221"/>
      <c r="G68" s="221"/>
      <c r="H68" s="222"/>
      <c r="I68" s="7">
        <v>61</v>
      </c>
      <c r="J68" s="11">
        <v>1584979434.1864619</v>
      </c>
      <c r="K68" s="11">
        <v>1825898102.95</v>
      </c>
    </row>
    <row r="69" spans="1:11" ht="12.75" customHeight="1" x14ac:dyDescent="0.2">
      <c r="A69" s="206" t="s">
        <v>118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4"/>
    </row>
    <row r="70" spans="1:11" ht="12.75" customHeight="1" x14ac:dyDescent="0.2">
      <c r="A70" s="210" t="s">
        <v>119</v>
      </c>
      <c r="B70" s="211"/>
      <c r="C70" s="211"/>
      <c r="D70" s="211"/>
      <c r="E70" s="211"/>
      <c r="F70" s="211"/>
      <c r="G70" s="211"/>
      <c r="H70" s="225"/>
      <c r="I70" s="6">
        <v>62</v>
      </c>
      <c r="J70" s="13">
        <f>J71+J72+J73+J79+J80+J83+J86</f>
        <v>2817755685.8129973</v>
      </c>
      <c r="K70" s="13">
        <f>K71+K72+K73+K79+K80+K83+K86</f>
        <v>2881840263.8129973</v>
      </c>
    </row>
    <row r="71" spans="1:11" ht="12.75" customHeight="1" x14ac:dyDescent="0.2">
      <c r="A71" s="195" t="s">
        <v>120</v>
      </c>
      <c r="B71" s="196"/>
      <c r="C71" s="196"/>
      <c r="D71" s="196"/>
      <c r="E71" s="196"/>
      <c r="F71" s="196"/>
      <c r="G71" s="196"/>
      <c r="H71" s="197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195" t="s">
        <v>121</v>
      </c>
      <c r="B72" s="196"/>
      <c r="C72" s="196"/>
      <c r="D72" s="196"/>
      <c r="E72" s="196"/>
      <c r="F72" s="196"/>
      <c r="G72" s="196"/>
      <c r="H72" s="197"/>
      <c r="I72" s="4">
        <v>64</v>
      </c>
      <c r="J72" s="91">
        <v>186262938</v>
      </c>
      <c r="K72" s="91">
        <v>185286855</v>
      </c>
    </row>
    <row r="73" spans="1:11" ht="12.75" customHeight="1" x14ac:dyDescent="0.2">
      <c r="A73" s="195" t="s">
        <v>122</v>
      </c>
      <c r="B73" s="196"/>
      <c r="C73" s="196"/>
      <c r="D73" s="196"/>
      <c r="E73" s="196"/>
      <c r="F73" s="196"/>
      <c r="G73" s="196"/>
      <c r="H73" s="197"/>
      <c r="I73" s="4">
        <v>65</v>
      </c>
      <c r="J73" s="9">
        <f>J74+J75-J76+J77+J78</f>
        <v>483130296.81299728</v>
      </c>
      <c r="K73" s="9">
        <f>K74+K75-K76+K77+K78</f>
        <v>486628386.81299728</v>
      </c>
    </row>
    <row r="74" spans="1:11" ht="12.75" customHeight="1" x14ac:dyDescent="0.2">
      <c r="A74" s="195" t="s">
        <v>123</v>
      </c>
      <c r="B74" s="196"/>
      <c r="C74" s="196"/>
      <c r="D74" s="196"/>
      <c r="E74" s="196"/>
      <c r="F74" s="196"/>
      <c r="G74" s="196"/>
      <c r="H74" s="197"/>
      <c r="I74" s="4">
        <v>66</v>
      </c>
      <c r="J74" s="91">
        <v>64736623.512190811</v>
      </c>
      <c r="K74" s="91">
        <v>70735943.512190819</v>
      </c>
    </row>
    <row r="75" spans="1:11" ht="12.75" customHeight="1" x14ac:dyDescent="0.2">
      <c r="A75" s="195" t="s">
        <v>124</v>
      </c>
      <c r="B75" s="196"/>
      <c r="C75" s="196"/>
      <c r="D75" s="196"/>
      <c r="E75" s="196"/>
      <c r="F75" s="196"/>
      <c r="G75" s="196"/>
      <c r="H75" s="197"/>
      <c r="I75" s="4">
        <v>67</v>
      </c>
      <c r="J75" s="91">
        <v>165356715</v>
      </c>
      <c r="K75" s="91">
        <v>165356715</v>
      </c>
    </row>
    <row r="76" spans="1:11" ht="12.75" customHeight="1" x14ac:dyDescent="0.2">
      <c r="A76" s="195" t="s">
        <v>125</v>
      </c>
      <c r="B76" s="196"/>
      <c r="C76" s="196"/>
      <c r="D76" s="196"/>
      <c r="E76" s="196"/>
      <c r="F76" s="196"/>
      <c r="G76" s="196"/>
      <c r="H76" s="197"/>
      <c r="I76" s="4">
        <v>68</v>
      </c>
      <c r="J76" s="91">
        <v>66709496</v>
      </c>
      <c r="K76" s="91">
        <v>70886273</v>
      </c>
    </row>
    <row r="77" spans="1:11" ht="12.75" customHeight="1" x14ac:dyDescent="0.2">
      <c r="A77" s="195" t="s">
        <v>126</v>
      </c>
      <c r="B77" s="196"/>
      <c r="C77" s="196"/>
      <c r="D77" s="196"/>
      <c r="E77" s="196"/>
      <c r="F77" s="196"/>
      <c r="G77" s="196"/>
      <c r="H77" s="197"/>
      <c r="I77" s="4">
        <v>69</v>
      </c>
      <c r="J77" s="91">
        <v>48279875.300806463</v>
      </c>
      <c r="K77" s="91">
        <v>56828183.300806463</v>
      </c>
    </row>
    <row r="78" spans="1:11" ht="12.75" customHeight="1" x14ac:dyDescent="0.2">
      <c r="A78" s="195" t="s">
        <v>127</v>
      </c>
      <c r="B78" s="196"/>
      <c r="C78" s="196"/>
      <c r="D78" s="196"/>
      <c r="E78" s="196"/>
      <c r="F78" s="196"/>
      <c r="G78" s="196"/>
      <c r="H78" s="197"/>
      <c r="I78" s="4">
        <v>70</v>
      </c>
      <c r="J78" s="91">
        <v>271466579</v>
      </c>
      <c r="K78" s="91">
        <v>264593818</v>
      </c>
    </row>
    <row r="79" spans="1:11" ht="12.75" customHeight="1" x14ac:dyDescent="0.2">
      <c r="A79" s="195" t="s">
        <v>128</v>
      </c>
      <c r="B79" s="196"/>
      <c r="C79" s="196"/>
      <c r="D79" s="196"/>
      <c r="E79" s="196"/>
      <c r="F79" s="196"/>
      <c r="G79" s="196"/>
      <c r="H79" s="197"/>
      <c r="I79" s="4">
        <v>71</v>
      </c>
      <c r="J79" s="10">
        <v>0</v>
      </c>
      <c r="K79" s="10">
        <v>0</v>
      </c>
    </row>
    <row r="80" spans="1:11" ht="12.75" customHeight="1" x14ac:dyDescent="0.2">
      <c r="A80" s="195" t="s">
        <v>129</v>
      </c>
      <c r="B80" s="196"/>
      <c r="C80" s="196"/>
      <c r="D80" s="196"/>
      <c r="E80" s="196"/>
      <c r="F80" s="196"/>
      <c r="G80" s="196"/>
      <c r="H80" s="197"/>
      <c r="I80" s="4">
        <v>72</v>
      </c>
      <c r="J80" s="9">
        <f>J81-J82</f>
        <v>116939896</v>
      </c>
      <c r="K80" s="9">
        <f>K81-K82</f>
        <v>499702677</v>
      </c>
    </row>
    <row r="81" spans="1:11" ht="12.75" customHeight="1" x14ac:dyDescent="0.2">
      <c r="A81" s="217" t="s">
        <v>130</v>
      </c>
      <c r="B81" s="218"/>
      <c r="C81" s="218"/>
      <c r="D81" s="218"/>
      <c r="E81" s="218"/>
      <c r="F81" s="218"/>
      <c r="G81" s="218"/>
      <c r="H81" s="219"/>
      <c r="I81" s="4">
        <v>73</v>
      </c>
      <c r="J81" s="10">
        <v>116939896</v>
      </c>
      <c r="K81" s="10">
        <v>499702677</v>
      </c>
    </row>
    <row r="82" spans="1:11" ht="12.75" customHeight="1" x14ac:dyDescent="0.2">
      <c r="A82" s="217" t="s">
        <v>131</v>
      </c>
      <c r="B82" s="218"/>
      <c r="C82" s="218"/>
      <c r="D82" s="218"/>
      <c r="E82" s="218"/>
      <c r="F82" s="218"/>
      <c r="G82" s="218"/>
      <c r="H82" s="219"/>
      <c r="I82" s="4">
        <v>74</v>
      </c>
      <c r="J82" s="10">
        <v>0</v>
      </c>
      <c r="K82" s="10">
        <v>0</v>
      </c>
    </row>
    <row r="83" spans="1:11" ht="12.75" customHeight="1" x14ac:dyDescent="0.2">
      <c r="A83" s="195" t="s">
        <v>132</v>
      </c>
      <c r="B83" s="196"/>
      <c r="C83" s="196"/>
      <c r="D83" s="196"/>
      <c r="E83" s="196"/>
      <c r="F83" s="196"/>
      <c r="G83" s="196"/>
      <c r="H83" s="197"/>
      <c r="I83" s="4">
        <v>75</v>
      </c>
      <c r="J83" s="9">
        <f>J84-J85</f>
        <v>397310409</v>
      </c>
      <c r="K83" s="9">
        <f>K84-K85</f>
        <v>97251502</v>
      </c>
    </row>
    <row r="84" spans="1:11" ht="12.75" customHeight="1" x14ac:dyDescent="0.2">
      <c r="A84" s="217" t="s">
        <v>133</v>
      </c>
      <c r="B84" s="218"/>
      <c r="C84" s="218"/>
      <c r="D84" s="218"/>
      <c r="E84" s="218"/>
      <c r="F84" s="218"/>
      <c r="G84" s="218"/>
      <c r="H84" s="219"/>
      <c r="I84" s="4">
        <v>76</v>
      </c>
      <c r="J84" s="10">
        <v>397310409</v>
      </c>
      <c r="K84" s="10">
        <v>97251502</v>
      </c>
    </row>
    <row r="85" spans="1:11" ht="12.75" customHeight="1" x14ac:dyDescent="0.2">
      <c r="A85" s="217" t="s">
        <v>134</v>
      </c>
      <c r="B85" s="218"/>
      <c r="C85" s="218"/>
      <c r="D85" s="218"/>
      <c r="E85" s="218"/>
      <c r="F85" s="218"/>
      <c r="G85" s="218"/>
      <c r="H85" s="219"/>
      <c r="I85" s="4">
        <v>77</v>
      </c>
      <c r="J85" s="10">
        <v>0</v>
      </c>
      <c r="K85" s="10">
        <v>0</v>
      </c>
    </row>
    <row r="86" spans="1:11" ht="12.75" customHeight="1" x14ac:dyDescent="0.2">
      <c r="A86" s="195" t="s">
        <v>135</v>
      </c>
      <c r="B86" s="196"/>
      <c r="C86" s="196"/>
      <c r="D86" s="196"/>
      <c r="E86" s="196"/>
      <c r="F86" s="196"/>
      <c r="G86" s="196"/>
      <c r="H86" s="197"/>
      <c r="I86" s="4">
        <v>78</v>
      </c>
      <c r="J86" s="10">
        <v>67711486</v>
      </c>
      <c r="K86" s="10">
        <v>46570183</v>
      </c>
    </row>
    <row r="87" spans="1:11" ht="12.75" customHeight="1" x14ac:dyDescent="0.2">
      <c r="A87" s="198" t="s">
        <v>136</v>
      </c>
      <c r="B87" s="199"/>
      <c r="C87" s="199"/>
      <c r="D87" s="199"/>
      <c r="E87" s="199"/>
      <c r="F87" s="199"/>
      <c r="G87" s="199"/>
      <c r="H87" s="200"/>
      <c r="I87" s="4">
        <v>79</v>
      </c>
      <c r="J87" s="9">
        <f>SUM(J88:J90)</f>
        <v>64126023.488034099</v>
      </c>
      <c r="K87" s="9">
        <f>SUM(K88:K90)</f>
        <v>63856970.074721999</v>
      </c>
    </row>
    <row r="88" spans="1:11" ht="12.75" customHeight="1" x14ac:dyDescent="0.2">
      <c r="A88" s="195" t="s">
        <v>137</v>
      </c>
      <c r="B88" s="196"/>
      <c r="C88" s="196"/>
      <c r="D88" s="196"/>
      <c r="E88" s="196"/>
      <c r="F88" s="196"/>
      <c r="G88" s="196"/>
      <c r="H88" s="197"/>
      <c r="I88" s="4">
        <v>80</v>
      </c>
      <c r="J88" s="10">
        <v>40465301.488034099</v>
      </c>
      <c r="K88" s="10">
        <v>39958482.074721999</v>
      </c>
    </row>
    <row r="89" spans="1:11" ht="12.75" customHeight="1" x14ac:dyDescent="0.2">
      <c r="A89" s="195" t="s">
        <v>138</v>
      </c>
      <c r="B89" s="196"/>
      <c r="C89" s="196"/>
      <c r="D89" s="196"/>
      <c r="E89" s="196"/>
      <c r="F89" s="196"/>
      <c r="G89" s="196"/>
      <c r="H89" s="197"/>
      <c r="I89" s="4">
        <v>81</v>
      </c>
      <c r="J89" s="10">
        <v>0</v>
      </c>
      <c r="K89" s="10">
        <v>0</v>
      </c>
    </row>
    <row r="90" spans="1:11" ht="12.75" customHeight="1" x14ac:dyDescent="0.2">
      <c r="A90" s="195" t="s">
        <v>139</v>
      </c>
      <c r="B90" s="196"/>
      <c r="C90" s="196"/>
      <c r="D90" s="196"/>
      <c r="E90" s="196"/>
      <c r="F90" s="196"/>
      <c r="G90" s="196"/>
      <c r="H90" s="197"/>
      <c r="I90" s="4">
        <v>82</v>
      </c>
      <c r="J90" s="10">
        <v>23660722</v>
      </c>
      <c r="K90" s="10">
        <v>23898488</v>
      </c>
    </row>
    <row r="91" spans="1:11" ht="12.75" customHeight="1" x14ac:dyDescent="0.2">
      <c r="A91" s="198" t="s">
        <v>140</v>
      </c>
      <c r="B91" s="199"/>
      <c r="C91" s="199"/>
      <c r="D91" s="199"/>
      <c r="E91" s="199"/>
      <c r="F91" s="199"/>
      <c r="G91" s="199"/>
      <c r="H91" s="200"/>
      <c r="I91" s="4">
        <v>83</v>
      </c>
      <c r="J91" s="9">
        <f>SUM(J92:J100)</f>
        <v>828320444.93991494</v>
      </c>
      <c r="K91" s="9">
        <f>SUM(K92:K100)</f>
        <v>782234285.2088505</v>
      </c>
    </row>
    <row r="92" spans="1:11" ht="12.75" customHeight="1" x14ac:dyDescent="0.2">
      <c r="A92" s="195" t="s">
        <v>141</v>
      </c>
      <c r="B92" s="196"/>
      <c r="C92" s="196"/>
      <c r="D92" s="196"/>
      <c r="E92" s="196"/>
      <c r="F92" s="196"/>
      <c r="G92" s="196"/>
      <c r="H92" s="197"/>
      <c r="I92" s="4">
        <v>84</v>
      </c>
      <c r="J92" s="10">
        <v>0</v>
      </c>
      <c r="K92" s="10">
        <v>0</v>
      </c>
    </row>
    <row r="93" spans="1:11" ht="12.75" customHeight="1" x14ac:dyDescent="0.2">
      <c r="A93" s="195" t="s">
        <v>142</v>
      </c>
      <c r="B93" s="196"/>
      <c r="C93" s="196"/>
      <c r="D93" s="196"/>
      <c r="E93" s="196"/>
      <c r="F93" s="196"/>
      <c r="G93" s="196"/>
      <c r="H93" s="197"/>
      <c r="I93" s="4">
        <v>85</v>
      </c>
      <c r="J93" s="10">
        <v>0</v>
      </c>
      <c r="K93" s="10">
        <v>0</v>
      </c>
    </row>
    <row r="94" spans="1:11" ht="12.75" customHeight="1" x14ac:dyDescent="0.2">
      <c r="A94" s="195" t="s">
        <v>143</v>
      </c>
      <c r="B94" s="196"/>
      <c r="C94" s="196"/>
      <c r="D94" s="196"/>
      <c r="E94" s="196"/>
      <c r="F94" s="196"/>
      <c r="G94" s="196"/>
      <c r="H94" s="197"/>
      <c r="I94" s="4">
        <v>86</v>
      </c>
      <c r="J94" s="10">
        <v>752240469</v>
      </c>
      <c r="K94" s="10">
        <v>707698400.69540799</v>
      </c>
    </row>
    <row r="95" spans="1:11" ht="12.75" customHeight="1" x14ac:dyDescent="0.2">
      <c r="A95" s="195" t="s">
        <v>144</v>
      </c>
      <c r="B95" s="196"/>
      <c r="C95" s="196"/>
      <c r="D95" s="196"/>
      <c r="E95" s="196"/>
      <c r="F95" s="196"/>
      <c r="G95" s="196"/>
      <c r="H95" s="197"/>
      <c r="I95" s="4">
        <v>87</v>
      </c>
      <c r="J95" s="10">
        <v>0</v>
      </c>
      <c r="K95" s="10">
        <v>0</v>
      </c>
    </row>
    <row r="96" spans="1:11" ht="12.75" customHeight="1" x14ac:dyDescent="0.2">
      <c r="A96" s="195" t="s">
        <v>145</v>
      </c>
      <c r="B96" s="196"/>
      <c r="C96" s="196"/>
      <c r="D96" s="196"/>
      <c r="E96" s="196"/>
      <c r="F96" s="196"/>
      <c r="G96" s="196"/>
      <c r="H96" s="197"/>
      <c r="I96" s="4">
        <v>88</v>
      </c>
      <c r="J96" s="10">
        <v>0</v>
      </c>
      <c r="K96" s="10">
        <v>0</v>
      </c>
    </row>
    <row r="97" spans="1:11" ht="12.75" customHeight="1" x14ac:dyDescent="0.2">
      <c r="A97" s="195" t="s">
        <v>146</v>
      </c>
      <c r="B97" s="196"/>
      <c r="C97" s="196"/>
      <c r="D97" s="196"/>
      <c r="E97" s="196"/>
      <c r="F97" s="196"/>
      <c r="G97" s="196"/>
      <c r="H97" s="197"/>
      <c r="I97" s="4">
        <v>89</v>
      </c>
      <c r="J97" s="10">
        <v>0</v>
      </c>
      <c r="K97" s="10">
        <v>0</v>
      </c>
    </row>
    <row r="98" spans="1:11" ht="12.75" customHeight="1" x14ac:dyDescent="0.2">
      <c r="A98" s="195" t="s">
        <v>147</v>
      </c>
      <c r="B98" s="196"/>
      <c r="C98" s="196"/>
      <c r="D98" s="196"/>
      <c r="E98" s="196"/>
      <c r="F98" s="196"/>
      <c r="G98" s="196"/>
      <c r="H98" s="197"/>
      <c r="I98" s="4">
        <v>90</v>
      </c>
      <c r="J98" s="10">
        <v>0</v>
      </c>
      <c r="K98" s="10">
        <v>0</v>
      </c>
    </row>
    <row r="99" spans="1:11" ht="12.75" customHeight="1" x14ac:dyDescent="0.2">
      <c r="A99" s="195" t="s">
        <v>148</v>
      </c>
      <c r="B99" s="196"/>
      <c r="C99" s="196"/>
      <c r="D99" s="196"/>
      <c r="E99" s="196"/>
      <c r="F99" s="196"/>
      <c r="G99" s="196"/>
      <c r="H99" s="197"/>
      <c r="I99" s="4">
        <v>91</v>
      </c>
      <c r="J99" s="10">
        <v>19610829.939915001</v>
      </c>
      <c r="K99" s="10">
        <v>20075429.355916709</v>
      </c>
    </row>
    <row r="100" spans="1:11" ht="12.75" customHeight="1" x14ac:dyDescent="0.2">
      <c r="A100" s="195" t="s">
        <v>149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0">
        <v>56469146</v>
      </c>
      <c r="K100" s="10">
        <v>54460455.157525808</v>
      </c>
    </row>
    <row r="101" spans="1:11" ht="12.75" customHeight="1" x14ac:dyDescent="0.2">
      <c r="A101" s="198" t="s">
        <v>150</v>
      </c>
      <c r="B101" s="199"/>
      <c r="C101" s="199"/>
      <c r="D101" s="199"/>
      <c r="E101" s="199"/>
      <c r="F101" s="199"/>
      <c r="G101" s="199"/>
      <c r="H101" s="200"/>
      <c r="I101" s="4">
        <v>93</v>
      </c>
      <c r="J101" s="9">
        <f>SUM(J102:J113)</f>
        <v>1138653304.3531485</v>
      </c>
      <c r="K101" s="9">
        <f>SUM(K102:K113)</f>
        <v>1096308376.4829981</v>
      </c>
    </row>
    <row r="102" spans="1:11" ht="12.75" customHeight="1" x14ac:dyDescent="0.2">
      <c r="A102" s="195" t="s">
        <v>141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0">
        <v>0</v>
      </c>
      <c r="K102" s="10">
        <v>-0.44263643398880959</v>
      </c>
    </row>
    <row r="103" spans="1:11" ht="12.75" customHeight="1" x14ac:dyDescent="0.2">
      <c r="A103" s="195" t="s">
        <v>142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0">
        <v>498365</v>
      </c>
      <c r="K103" s="10">
        <v>423048</v>
      </c>
    </row>
    <row r="104" spans="1:11" ht="12.75" customHeight="1" x14ac:dyDescent="0.2">
      <c r="A104" s="195" t="s">
        <v>143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0">
        <v>466261658</v>
      </c>
      <c r="K104" s="10">
        <v>561204073.31058002</v>
      </c>
    </row>
    <row r="105" spans="1:11" ht="12.75" customHeight="1" x14ac:dyDescent="0.2">
      <c r="A105" s="195" t="s">
        <v>144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0">
        <v>1791268.7625833545</v>
      </c>
      <c r="K105" s="10">
        <v>732517.93408679729</v>
      </c>
    </row>
    <row r="106" spans="1:11" ht="12.75" customHeight="1" x14ac:dyDescent="0.2">
      <c r="A106" s="195" t="s">
        <v>145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0">
        <v>565431047</v>
      </c>
      <c r="K106" s="10">
        <v>429446326.34174931</v>
      </c>
    </row>
    <row r="107" spans="1:11" ht="12.75" customHeight="1" x14ac:dyDescent="0.2">
      <c r="A107" s="195" t="s">
        <v>146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0">
        <v>0</v>
      </c>
      <c r="K107" s="10">
        <v>0</v>
      </c>
    </row>
    <row r="108" spans="1:11" ht="12.75" customHeight="1" x14ac:dyDescent="0.2">
      <c r="A108" s="195" t="s">
        <v>147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5" t="s">
        <v>151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0">
        <v>82743485.123975128</v>
      </c>
      <c r="K109" s="10">
        <v>73216602.677823991</v>
      </c>
    </row>
    <row r="110" spans="1:11" ht="12.75" customHeight="1" x14ac:dyDescent="0.2">
      <c r="A110" s="195" t="s">
        <v>152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10">
        <v>15198957.73242211</v>
      </c>
      <c r="K110" s="10">
        <v>19168882.089870472</v>
      </c>
    </row>
    <row r="111" spans="1:11" ht="12.75" customHeight="1" x14ac:dyDescent="0.2">
      <c r="A111" s="195" t="s">
        <v>153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0">
        <v>1395499.4865463399</v>
      </c>
      <c r="K111" s="10">
        <v>1372283.5715239099</v>
      </c>
    </row>
    <row r="112" spans="1:11" ht="12.75" customHeight="1" x14ac:dyDescent="0.2">
      <c r="A112" s="195" t="s">
        <v>154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0">
        <v>0</v>
      </c>
      <c r="K112" s="10">
        <v>0</v>
      </c>
    </row>
    <row r="113" spans="1:12" ht="12.75" customHeight="1" x14ac:dyDescent="0.2">
      <c r="A113" s="195" t="s">
        <v>155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0">
        <v>5333023.2476214804</v>
      </c>
      <c r="K113" s="10">
        <v>10744643</v>
      </c>
    </row>
    <row r="114" spans="1:12" ht="12.75" customHeight="1" x14ac:dyDescent="0.2">
      <c r="A114" s="198" t="s">
        <v>156</v>
      </c>
      <c r="B114" s="199"/>
      <c r="C114" s="199"/>
      <c r="D114" s="199"/>
      <c r="E114" s="199"/>
      <c r="F114" s="199"/>
      <c r="G114" s="199"/>
      <c r="H114" s="200"/>
      <c r="I114" s="4">
        <v>106</v>
      </c>
      <c r="J114" s="10">
        <v>96895061.237099737</v>
      </c>
      <c r="K114" s="10">
        <v>123629609.48400722</v>
      </c>
    </row>
    <row r="115" spans="1:12" ht="12.75" customHeight="1" x14ac:dyDescent="0.2">
      <c r="A115" s="198" t="s">
        <v>157</v>
      </c>
      <c r="B115" s="199"/>
      <c r="C115" s="199"/>
      <c r="D115" s="199"/>
      <c r="E115" s="199"/>
      <c r="F115" s="199"/>
      <c r="G115" s="199"/>
      <c r="H115" s="200"/>
      <c r="I115" s="4">
        <v>107</v>
      </c>
      <c r="J115" s="9">
        <f>J70+J87+J91+J101+J114</f>
        <v>4945750519.8311949</v>
      </c>
      <c r="K115" s="9">
        <f>K70+K87+K91+K101+K114</f>
        <v>4947869505.0635748</v>
      </c>
    </row>
    <row r="116" spans="1:12" ht="12.75" customHeight="1" x14ac:dyDescent="0.2">
      <c r="A116" s="203" t="s">
        <v>158</v>
      </c>
      <c r="B116" s="204"/>
      <c r="C116" s="204"/>
      <c r="D116" s="204"/>
      <c r="E116" s="204"/>
      <c r="F116" s="204"/>
      <c r="G116" s="204"/>
      <c r="H116" s="205"/>
      <c r="I116" s="5">
        <v>108</v>
      </c>
      <c r="J116" s="11">
        <v>1584979434.1864619</v>
      </c>
      <c r="K116" s="11">
        <v>1825898102.95</v>
      </c>
    </row>
    <row r="117" spans="1:12" ht="12.75" customHeight="1" x14ac:dyDescent="0.2">
      <c r="A117" s="206" t="s">
        <v>159</v>
      </c>
      <c r="B117" s="207"/>
      <c r="C117" s="207"/>
      <c r="D117" s="207"/>
      <c r="E117" s="207"/>
      <c r="F117" s="207"/>
      <c r="G117" s="207"/>
      <c r="H117" s="207"/>
      <c r="I117" s="208"/>
      <c r="J117" s="208"/>
      <c r="K117" s="209"/>
    </row>
    <row r="118" spans="1:12" ht="12.75" customHeight="1" x14ac:dyDescent="0.2">
      <c r="A118" s="210" t="s">
        <v>160</v>
      </c>
      <c r="B118" s="211"/>
      <c r="C118" s="211"/>
      <c r="D118" s="211"/>
      <c r="E118" s="211"/>
      <c r="F118" s="211"/>
      <c r="G118" s="211"/>
      <c r="H118" s="211"/>
      <c r="I118" s="212"/>
      <c r="J118" s="212"/>
      <c r="K118" s="213"/>
    </row>
    <row r="119" spans="1:12" ht="12.75" customHeight="1" x14ac:dyDescent="0.2">
      <c r="A119" s="195" t="s">
        <v>161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0">
        <f>J70-J120</f>
        <v>2750044199.8129973</v>
      </c>
      <c r="K119" s="10">
        <f>K70-K120</f>
        <v>2835270080.8129973</v>
      </c>
    </row>
    <row r="120" spans="1:12" ht="12.75" customHeight="1" x14ac:dyDescent="0.2">
      <c r="A120" s="214" t="s">
        <v>162</v>
      </c>
      <c r="B120" s="215"/>
      <c r="C120" s="215"/>
      <c r="D120" s="215"/>
      <c r="E120" s="215"/>
      <c r="F120" s="215"/>
      <c r="G120" s="215"/>
      <c r="H120" s="216"/>
      <c r="I120" s="7">
        <v>110</v>
      </c>
      <c r="J120" s="11">
        <f>J86</f>
        <v>67711486</v>
      </c>
      <c r="K120" s="11">
        <f>K86</f>
        <v>46570183</v>
      </c>
      <c r="L120" s="87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2" x14ac:dyDescent="0.2">
      <c r="A122" s="201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</row>
    <row r="123" spans="1:12" x14ac:dyDescent="0.2">
      <c r="A123" s="201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87:K116 J80:K85 J73:K78 J8:K6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  <ignoredErrors>
    <ignoredError sqref="J119:K120" unlockedFormula="1"/>
    <ignoredError sqref="J101:K101 J57:K57 J36:K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J38" sqref="J38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26" t="s">
        <v>303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ht="12.75" customHeight="1" x14ac:dyDescent="0.2">
      <c r="A2" s="227" t="s">
        <v>324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38" t="s">
        <v>308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4" ht="36.75" thickBot="1" x14ac:dyDescent="0.25">
      <c r="A5" s="241" t="s">
        <v>55</v>
      </c>
      <c r="B5" s="241"/>
      <c r="C5" s="241"/>
      <c r="D5" s="241"/>
      <c r="E5" s="241"/>
      <c r="F5" s="241"/>
      <c r="G5" s="241"/>
      <c r="H5" s="241"/>
      <c r="I5" s="112" t="s">
        <v>56</v>
      </c>
      <c r="J5" s="242" t="s">
        <v>298</v>
      </c>
      <c r="K5" s="243"/>
      <c r="L5" s="242" t="s">
        <v>164</v>
      </c>
      <c r="M5" s="243"/>
    </row>
    <row r="6" spans="1:14" ht="13.5" thickBot="1" x14ac:dyDescent="0.25">
      <c r="A6" s="244"/>
      <c r="B6" s="245"/>
      <c r="C6" s="245"/>
      <c r="D6" s="245"/>
      <c r="E6" s="245"/>
      <c r="F6" s="245"/>
      <c r="G6" s="245"/>
      <c r="H6" s="246"/>
      <c r="I6" s="88"/>
      <c r="J6" s="89" t="s">
        <v>305</v>
      </c>
      <c r="K6" s="90" t="s">
        <v>304</v>
      </c>
      <c r="L6" s="89" t="s">
        <v>305</v>
      </c>
      <c r="M6" s="90" t="s">
        <v>304</v>
      </c>
    </row>
    <row r="7" spans="1:14" x14ac:dyDescent="0.2">
      <c r="A7" s="234">
        <v>1</v>
      </c>
      <c r="B7" s="234"/>
      <c r="C7" s="234"/>
      <c r="D7" s="234"/>
      <c r="E7" s="234"/>
      <c r="F7" s="234"/>
      <c r="G7" s="234"/>
      <c r="H7" s="234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0" t="s">
        <v>165</v>
      </c>
      <c r="B8" s="211"/>
      <c r="C8" s="211"/>
      <c r="D8" s="211"/>
      <c r="E8" s="211"/>
      <c r="F8" s="211"/>
      <c r="G8" s="211"/>
      <c r="H8" s="225"/>
      <c r="I8" s="6">
        <v>111</v>
      </c>
      <c r="J8" s="13">
        <f>SUM(J9:J10)</f>
        <v>1637034088</v>
      </c>
      <c r="K8" s="13">
        <f>SUM(K9:K10)</f>
        <v>841210873</v>
      </c>
      <c r="L8" s="128">
        <f>SUM(L9:L10)</f>
        <v>2029615437.0009198</v>
      </c>
      <c r="M8" s="13">
        <f>SUM(M9:M10)</f>
        <v>1010020337.5409199</v>
      </c>
      <c r="N8" s="87"/>
    </row>
    <row r="9" spans="1:14" x14ac:dyDescent="0.2">
      <c r="A9" s="198" t="s">
        <v>166</v>
      </c>
      <c r="B9" s="199"/>
      <c r="C9" s="199"/>
      <c r="D9" s="199"/>
      <c r="E9" s="199"/>
      <c r="F9" s="199"/>
      <c r="G9" s="199"/>
      <c r="H9" s="200"/>
      <c r="I9" s="4">
        <v>112</v>
      </c>
      <c r="J9" s="10">
        <v>1576264708</v>
      </c>
      <c r="K9" s="10">
        <v>820494931</v>
      </c>
      <c r="L9" s="91">
        <v>1988520184</v>
      </c>
      <c r="M9" s="91">
        <v>991390969</v>
      </c>
      <c r="N9" s="87"/>
    </row>
    <row r="10" spans="1:14" x14ac:dyDescent="0.2">
      <c r="A10" s="198" t="s">
        <v>167</v>
      </c>
      <c r="B10" s="199"/>
      <c r="C10" s="199"/>
      <c r="D10" s="199"/>
      <c r="E10" s="199"/>
      <c r="F10" s="199"/>
      <c r="G10" s="199"/>
      <c r="H10" s="200"/>
      <c r="I10" s="4">
        <v>113</v>
      </c>
      <c r="J10" s="10">
        <v>60769380</v>
      </c>
      <c r="K10" s="10">
        <v>20715942</v>
      </c>
      <c r="L10" s="10">
        <v>41095253.000919901</v>
      </c>
      <c r="M10" s="10">
        <v>18629368.5409199</v>
      </c>
      <c r="N10" s="87"/>
    </row>
    <row r="11" spans="1:14" x14ac:dyDescent="0.2">
      <c r="A11" s="198" t="s">
        <v>168</v>
      </c>
      <c r="B11" s="199"/>
      <c r="C11" s="199"/>
      <c r="D11" s="199"/>
      <c r="E11" s="199"/>
      <c r="F11" s="199"/>
      <c r="G11" s="199"/>
      <c r="H11" s="200"/>
      <c r="I11" s="4">
        <v>114</v>
      </c>
      <c r="J11" s="9">
        <f>J12+J13+J17+J21+J22+J23+J26+J27</f>
        <v>1513653192</v>
      </c>
      <c r="K11" s="9">
        <f>K12+K13+K17+K21+K22+K23+K26+K27</f>
        <v>795185960</v>
      </c>
      <c r="L11" s="132">
        <f>L12+L13+L17+L21+L22+L23+L26+L27</f>
        <v>1905480747.8563664</v>
      </c>
      <c r="M11" s="9">
        <f>M12+M13+M17+M21+M22+M23+M26+M27</f>
        <v>968239194.58636642</v>
      </c>
      <c r="N11" s="87"/>
    </row>
    <row r="12" spans="1:14" x14ac:dyDescent="0.2">
      <c r="A12" s="198" t="s">
        <v>297</v>
      </c>
      <c r="B12" s="199"/>
      <c r="C12" s="199"/>
      <c r="D12" s="199"/>
      <c r="E12" s="199"/>
      <c r="F12" s="199"/>
      <c r="G12" s="199"/>
      <c r="H12" s="200"/>
      <c r="I12" s="4">
        <v>115</v>
      </c>
      <c r="J12" s="10">
        <v>-12922822</v>
      </c>
      <c r="K12" s="10">
        <v>-3075765</v>
      </c>
      <c r="L12" s="91">
        <v>-24349910</v>
      </c>
      <c r="M12" s="91">
        <v>-21861676.149999999</v>
      </c>
      <c r="N12" s="87"/>
    </row>
    <row r="13" spans="1:14" x14ac:dyDescent="0.2">
      <c r="A13" s="198" t="s">
        <v>169</v>
      </c>
      <c r="B13" s="199"/>
      <c r="C13" s="199"/>
      <c r="D13" s="199"/>
      <c r="E13" s="199"/>
      <c r="F13" s="199"/>
      <c r="G13" s="199"/>
      <c r="H13" s="200"/>
      <c r="I13" s="4">
        <v>116</v>
      </c>
      <c r="J13" s="9">
        <f>SUM(J14:J16)</f>
        <v>1006658690</v>
      </c>
      <c r="K13" s="9">
        <f>SUM(K14:K16)</f>
        <v>521035553</v>
      </c>
      <c r="L13" s="132">
        <f>SUM(L14:L16)</f>
        <v>1275191395.1575127</v>
      </c>
      <c r="M13" s="9">
        <f>SUM(M14:M16)</f>
        <v>649998055.83751261</v>
      </c>
      <c r="N13" s="87"/>
    </row>
    <row r="14" spans="1:14" x14ac:dyDescent="0.2">
      <c r="A14" s="195" t="s">
        <v>170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0">
        <v>517508816</v>
      </c>
      <c r="K14" s="10">
        <v>265227563</v>
      </c>
      <c r="L14" s="91">
        <v>713873979.7256</v>
      </c>
      <c r="M14" s="91">
        <v>363071295.9156</v>
      </c>
      <c r="N14" s="87"/>
    </row>
    <row r="15" spans="1:14" x14ac:dyDescent="0.2">
      <c r="A15" s="195" t="s">
        <v>171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0">
        <v>277610958</v>
      </c>
      <c r="K15" s="10">
        <v>138854962</v>
      </c>
      <c r="L15" s="91">
        <v>280730549.73839998</v>
      </c>
      <c r="M15" s="91">
        <v>136810577.22839999</v>
      </c>
      <c r="N15" s="87"/>
    </row>
    <row r="16" spans="1:14" x14ac:dyDescent="0.2">
      <c r="A16" s="195" t="s">
        <v>172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0">
        <v>211538916</v>
      </c>
      <c r="K16" s="10">
        <v>116953028</v>
      </c>
      <c r="L16" s="91">
        <v>280586865.69351262</v>
      </c>
      <c r="M16" s="91">
        <v>150116182.69351262</v>
      </c>
      <c r="N16" s="87"/>
    </row>
    <row r="17" spans="1:14" x14ac:dyDescent="0.2">
      <c r="A17" s="198" t="s">
        <v>173</v>
      </c>
      <c r="B17" s="199"/>
      <c r="C17" s="199"/>
      <c r="D17" s="199"/>
      <c r="E17" s="199"/>
      <c r="F17" s="199"/>
      <c r="G17" s="199"/>
      <c r="H17" s="200"/>
      <c r="I17" s="4">
        <v>120</v>
      </c>
      <c r="J17" s="9">
        <f>SUM(J18:J20)</f>
        <v>319736816</v>
      </c>
      <c r="K17" s="9">
        <f>SUM(K18:K20)</f>
        <v>169370524</v>
      </c>
      <c r="L17" s="132">
        <f>SUM(L18:L20)</f>
        <v>400978896</v>
      </c>
      <c r="M17" s="9">
        <f>SUM(M18:M20)</f>
        <v>202299032.53</v>
      </c>
      <c r="N17" s="87"/>
    </row>
    <row r="18" spans="1:14" x14ac:dyDescent="0.2">
      <c r="A18" s="195" t="s">
        <v>174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0">
        <v>191846017</v>
      </c>
      <c r="K18" s="10">
        <v>100893256</v>
      </c>
      <c r="L18" s="91">
        <v>232204295.96619999</v>
      </c>
      <c r="M18" s="91">
        <v>115289561.84619999</v>
      </c>
      <c r="N18" s="87"/>
    </row>
    <row r="19" spans="1:14" x14ac:dyDescent="0.2">
      <c r="A19" s="195" t="s">
        <v>175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0">
        <v>82115821</v>
      </c>
      <c r="K19" s="10">
        <v>44038100</v>
      </c>
      <c r="L19" s="91">
        <v>111950168.8836</v>
      </c>
      <c r="M19" s="91">
        <v>57730903.003599994</v>
      </c>
      <c r="N19" s="87"/>
    </row>
    <row r="20" spans="1:14" x14ac:dyDescent="0.2">
      <c r="A20" s="195" t="s">
        <v>176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0">
        <v>45774978</v>
      </c>
      <c r="K20" s="10">
        <v>24439168</v>
      </c>
      <c r="L20" s="91">
        <v>56824431.150200002</v>
      </c>
      <c r="M20" s="91">
        <v>29278567.680200003</v>
      </c>
      <c r="N20" s="87"/>
    </row>
    <row r="21" spans="1:14" x14ac:dyDescent="0.2">
      <c r="A21" s="198" t="s">
        <v>177</v>
      </c>
      <c r="B21" s="199"/>
      <c r="C21" s="199"/>
      <c r="D21" s="199"/>
      <c r="E21" s="199"/>
      <c r="F21" s="199"/>
      <c r="G21" s="199"/>
      <c r="H21" s="200"/>
      <c r="I21" s="4">
        <v>124</v>
      </c>
      <c r="J21" s="10">
        <v>67332150</v>
      </c>
      <c r="K21" s="10">
        <v>33626234</v>
      </c>
      <c r="L21" s="91">
        <v>92190509.89726001</v>
      </c>
      <c r="M21" s="91">
        <v>46367404.537260011</v>
      </c>
      <c r="N21" s="87"/>
    </row>
    <row r="22" spans="1:14" x14ac:dyDescent="0.2">
      <c r="A22" s="198" t="s">
        <v>178</v>
      </c>
      <c r="B22" s="199"/>
      <c r="C22" s="199"/>
      <c r="D22" s="199"/>
      <c r="E22" s="199"/>
      <c r="F22" s="199"/>
      <c r="G22" s="199"/>
      <c r="H22" s="200"/>
      <c r="I22" s="4">
        <v>125</v>
      </c>
      <c r="J22" s="10">
        <v>101723755</v>
      </c>
      <c r="K22" s="10">
        <v>59419280</v>
      </c>
      <c r="L22" s="91">
        <v>124753160.30667378</v>
      </c>
      <c r="M22" s="91">
        <v>71741377.586673781</v>
      </c>
      <c r="N22" s="87"/>
    </row>
    <row r="23" spans="1:14" x14ac:dyDescent="0.2">
      <c r="A23" s="198" t="s">
        <v>179</v>
      </c>
      <c r="B23" s="199"/>
      <c r="C23" s="199"/>
      <c r="D23" s="199"/>
      <c r="E23" s="199"/>
      <c r="F23" s="199"/>
      <c r="G23" s="199"/>
      <c r="H23" s="200"/>
      <c r="I23" s="4">
        <v>126</v>
      </c>
      <c r="J23" s="9">
        <f>SUM(J24:J25)</f>
        <v>2570484</v>
      </c>
      <c r="K23" s="9">
        <f>SUM(K24:K25)</f>
        <v>921410</v>
      </c>
      <c r="L23" s="132">
        <f>SUM(L24:L25)</f>
        <v>5203067.4719000002</v>
      </c>
      <c r="M23" s="9">
        <f>SUM(M24:M25)</f>
        <v>4689078.9319000002</v>
      </c>
      <c r="N23" s="87"/>
    </row>
    <row r="24" spans="1:14" x14ac:dyDescent="0.2">
      <c r="A24" s="195" t="s">
        <v>180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0">
        <v>-453890</v>
      </c>
      <c r="K24" s="10">
        <v>-453890</v>
      </c>
      <c r="L24" s="10">
        <v>0</v>
      </c>
      <c r="M24" s="10">
        <v>0</v>
      </c>
      <c r="N24" s="87"/>
    </row>
    <row r="25" spans="1:14" x14ac:dyDescent="0.2">
      <c r="A25" s="195" t="s">
        <v>181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0">
        <v>3024374</v>
      </c>
      <c r="K25" s="10">
        <v>1375300</v>
      </c>
      <c r="L25" s="91">
        <v>5203067.4719000002</v>
      </c>
      <c r="M25" s="91">
        <v>4689078.9319000002</v>
      </c>
      <c r="N25" s="87"/>
    </row>
    <row r="26" spans="1:14" x14ac:dyDescent="0.2">
      <c r="A26" s="198" t="s">
        <v>182</v>
      </c>
      <c r="B26" s="199"/>
      <c r="C26" s="199"/>
      <c r="D26" s="199"/>
      <c r="E26" s="199"/>
      <c r="F26" s="199"/>
      <c r="G26" s="199"/>
      <c r="H26" s="200"/>
      <c r="I26" s="4">
        <v>129</v>
      </c>
      <c r="J26" s="10">
        <v>0</v>
      </c>
      <c r="K26" s="10">
        <v>0</v>
      </c>
      <c r="L26" s="91">
        <v>445493</v>
      </c>
      <c r="M26" s="91">
        <v>46255.289999999979</v>
      </c>
      <c r="N26" s="87"/>
    </row>
    <row r="27" spans="1:14" x14ac:dyDescent="0.2">
      <c r="A27" s="198" t="s">
        <v>183</v>
      </c>
      <c r="B27" s="199"/>
      <c r="C27" s="199"/>
      <c r="D27" s="199"/>
      <c r="E27" s="199"/>
      <c r="F27" s="199"/>
      <c r="G27" s="199"/>
      <c r="H27" s="200"/>
      <c r="I27" s="4">
        <v>130</v>
      </c>
      <c r="J27" s="10">
        <v>28554119</v>
      </c>
      <c r="K27" s="10">
        <v>13888724</v>
      </c>
      <c r="L27" s="91">
        <v>31068136.023019988</v>
      </c>
      <c r="M27" s="91">
        <v>14959666.023019988</v>
      </c>
      <c r="N27" s="87"/>
    </row>
    <row r="28" spans="1:14" x14ac:dyDescent="0.2">
      <c r="A28" s="198" t="s">
        <v>184</v>
      </c>
      <c r="B28" s="199"/>
      <c r="C28" s="199"/>
      <c r="D28" s="199"/>
      <c r="E28" s="199"/>
      <c r="F28" s="199"/>
      <c r="G28" s="199"/>
      <c r="H28" s="200"/>
      <c r="I28" s="4">
        <v>131</v>
      </c>
      <c r="J28" s="9">
        <f>SUM(J29:J33)</f>
        <v>50093789</v>
      </c>
      <c r="K28" s="9">
        <f>SUM(K29:K33)</f>
        <v>30440747</v>
      </c>
      <c r="L28" s="132">
        <f>SUM(L29:L33)</f>
        <v>42597226.894333869</v>
      </c>
      <c r="M28" s="9">
        <f>SUM(M29:M33)</f>
        <v>16868144.204333872</v>
      </c>
      <c r="N28" s="87"/>
    </row>
    <row r="29" spans="1:14" x14ac:dyDescent="0.2">
      <c r="A29" s="198" t="s">
        <v>299</v>
      </c>
      <c r="B29" s="199"/>
      <c r="C29" s="199"/>
      <c r="D29" s="199"/>
      <c r="E29" s="199"/>
      <c r="F29" s="199"/>
      <c r="G29" s="199"/>
      <c r="H29" s="200"/>
      <c r="I29" s="4">
        <v>132</v>
      </c>
      <c r="J29" s="10">
        <v>5875188</v>
      </c>
      <c r="K29" s="10">
        <v>1441225</v>
      </c>
      <c r="L29" s="91">
        <v>7309429.3046444226</v>
      </c>
      <c r="M29" s="91">
        <v>5307326.4946444221</v>
      </c>
      <c r="N29" s="87"/>
    </row>
    <row r="30" spans="1:14" ht="24.75" customHeight="1" x14ac:dyDescent="0.2">
      <c r="A30" s="198" t="s">
        <v>312</v>
      </c>
      <c r="B30" s="199"/>
      <c r="C30" s="199"/>
      <c r="D30" s="199"/>
      <c r="E30" s="199"/>
      <c r="F30" s="199"/>
      <c r="G30" s="199"/>
      <c r="H30" s="200"/>
      <c r="I30" s="4">
        <v>133</v>
      </c>
      <c r="J30" s="10">
        <v>42837009</v>
      </c>
      <c r="K30" s="10">
        <v>27638775</v>
      </c>
      <c r="L30" s="91">
        <v>35257978.589689448</v>
      </c>
      <c r="M30" s="91">
        <v>11554736.289689448</v>
      </c>
      <c r="N30" s="87"/>
    </row>
    <row r="31" spans="1:14" x14ac:dyDescent="0.2">
      <c r="A31" s="198" t="s">
        <v>185</v>
      </c>
      <c r="B31" s="199"/>
      <c r="C31" s="199"/>
      <c r="D31" s="199"/>
      <c r="E31" s="199"/>
      <c r="F31" s="199"/>
      <c r="G31" s="199"/>
      <c r="H31" s="200"/>
      <c r="I31" s="4">
        <v>134</v>
      </c>
      <c r="J31" s="10">
        <v>0</v>
      </c>
      <c r="K31" s="10">
        <v>0</v>
      </c>
      <c r="L31" s="91">
        <v>0</v>
      </c>
      <c r="M31" s="91">
        <v>0</v>
      </c>
      <c r="N31" s="87"/>
    </row>
    <row r="32" spans="1:14" x14ac:dyDescent="0.2">
      <c r="A32" s="198" t="s">
        <v>186</v>
      </c>
      <c r="B32" s="199"/>
      <c r="C32" s="199"/>
      <c r="D32" s="199"/>
      <c r="E32" s="199"/>
      <c r="F32" s="199"/>
      <c r="G32" s="199"/>
      <c r="H32" s="200"/>
      <c r="I32" s="4">
        <v>135</v>
      </c>
      <c r="J32" s="10">
        <v>1381592</v>
      </c>
      <c r="K32" s="10">
        <v>1360747</v>
      </c>
      <c r="L32" s="91">
        <v>29819</v>
      </c>
      <c r="M32" s="91">
        <v>6081.4199999999983</v>
      </c>
      <c r="N32" s="87"/>
    </row>
    <row r="33" spans="1:14" x14ac:dyDescent="0.2">
      <c r="A33" s="198" t="s">
        <v>187</v>
      </c>
      <c r="B33" s="199"/>
      <c r="C33" s="199"/>
      <c r="D33" s="199"/>
      <c r="E33" s="199"/>
      <c r="F33" s="199"/>
      <c r="G33" s="199"/>
      <c r="H33" s="200"/>
      <c r="I33" s="4">
        <v>136</v>
      </c>
      <c r="J33" s="10">
        <v>0</v>
      </c>
      <c r="K33" s="10">
        <v>0</v>
      </c>
      <c r="L33" s="91">
        <v>0</v>
      </c>
      <c r="M33" s="91">
        <v>0</v>
      </c>
      <c r="N33" s="87"/>
    </row>
    <row r="34" spans="1:14" x14ac:dyDescent="0.2">
      <c r="A34" s="198" t="s">
        <v>188</v>
      </c>
      <c r="B34" s="199"/>
      <c r="C34" s="199"/>
      <c r="D34" s="199"/>
      <c r="E34" s="199"/>
      <c r="F34" s="199"/>
      <c r="G34" s="199"/>
      <c r="H34" s="200"/>
      <c r="I34" s="4">
        <v>137</v>
      </c>
      <c r="J34" s="9">
        <f>SUM(J35:J38)</f>
        <v>62120124</v>
      </c>
      <c r="K34" s="9">
        <f>SUM(K35:K38)</f>
        <v>26956227</v>
      </c>
      <c r="L34" s="132">
        <f>SUM(L35:L38)</f>
        <v>46388340.529887959</v>
      </c>
      <c r="M34" s="9">
        <f>SUM(M35:M38)</f>
        <v>15497368.369887963</v>
      </c>
      <c r="N34" s="87"/>
    </row>
    <row r="35" spans="1:14" ht="12.75" customHeight="1" x14ac:dyDescent="0.2">
      <c r="A35" s="198" t="s">
        <v>313</v>
      </c>
      <c r="B35" s="199"/>
      <c r="C35" s="199"/>
      <c r="D35" s="199"/>
      <c r="E35" s="199"/>
      <c r="F35" s="199"/>
      <c r="G35" s="199"/>
      <c r="H35" s="200"/>
      <c r="I35" s="4">
        <v>138</v>
      </c>
      <c r="J35" s="10">
        <v>6726624</v>
      </c>
      <c r="K35" s="10">
        <v>4586404</v>
      </c>
      <c r="L35" s="91">
        <v>8556224.4965880327</v>
      </c>
      <c r="M35" s="91">
        <v>681274.34658803232</v>
      </c>
      <c r="N35" s="87"/>
    </row>
    <row r="36" spans="1:14" ht="24.75" customHeight="1" x14ac:dyDescent="0.2">
      <c r="A36" s="198" t="s">
        <v>314</v>
      </c>
      <c r="B36" s="199"/>
      <c r="C36" s="199"/>
      <c r="D36" s="199"/>
      <c r="E36" s="199"/>
      <c r="F36" s="199"/>
      <c r="G36" s="199"/>
      <c r="H36" s="200"/>
      <c r="I36" s="4">
        <v>139</v>
      </c>
      <c r="J36" s="10">
        <v>55393500</v>
      </c>
      <c r="K36" s="10">
        <v>22670094</v>
      </c>
      <c r="L36" s="91">
        <v>36092454.03329993</v>
      </c>
      <c r="M36" s="91">
        <v>14789739.103299931</v>
      </c>
      <c r="N36" s="87"/>
    </row>
    <row r="37" spans="1:14" ht="12.75" customHeight="1" x14ac:dyDescent="0.2">
      <c r="A37" s="198" t="s">
        <v>189</v>
      </c>
      <c r="B37" s="199"/>
      <c r="C37" s="199"/>
      <c r="D37" s="199"/>
      <c r="E37" s="199"/>
      <c r="F37" s="199"/>
      <c r="G37" s="199"/>
      <c r="H37" s="200"/>
      <c r="I37" s="4">
        <v>140</v>
      </c>
      <c r="J37" s="10">
        <v>0</v>
      </c>
      <c r="K37" s="10">
        <v>-300271</v>
      </c>
      <c r="L37" s="10">
        <v>1739662</v>
      </c>
      <c r="M37" s="10">
        <v>26354.919999999925</v>
      </c>
      <c r="N37" s="87"/>
    </row>
    <row r="38" spans="1:14" ht="12.75" customHeight="1" x14ac:dyDescent="0.2">
      <c r="A38" s="198" t="s">
        <v>190</v>
      </c>
      <c r="B38" s="199"/>
      <c r="C38" s="199"/>
      <c r="D38" s="199"/>
      <c r="E38" s="199"/>
      <c r="F38" s="199"/>
      <c r="G38" s="199"/>
      <c r="H38" s="200"/>
      <c r="I38" s="4">
        <v>141</v>
      </c>
      <c r="J38" s="10">
        <v>0</v>
      </c>
      <c r="K38" s="10">
        <v>0</v>
      </c>
      <c r="L38" s="91">
        <v>0</v>
      </c>
      <c r="M38" s="91">
        <v>0</v>
      </c>
      <c r="N38" s="87"/>
    </row>
    <row r="39" spans="1:14" ht="12.75" customHeight="1" x14ac:dyDescent="0.2">
      <c r="A39" s="198" t="s">
        <v>191</v>
      </c>
      <c r="B39" s="199"/>
      <c r="C39" s="199"/>
      <c r="D39" s="199"/>
      <c r="E39" s="199"/>
      <c r="F39" s="199"/>
      <c r="G39" s="199"/>
      <c r="H39" s="200"/>
      <c r="I39" s="4">
        <v>142</v>
      </c>
      <c r="J39" s="10">
        <v>0</v>
      </c>
      <c r="K39" s="10">
        <v>0</v>
      </c>
      <c r="L39" s="91">
        <v>0</v>
      </c>
      <c r="M39" s="91">
        <v>0</v>
      </c>
      <c r="N39" s="87"/>
    </row>
    <row r="40" spans="1:14" ht="12.75" customHeight="1" x14ac:dyDescent="0.2">
      <c r="A40" s="198" t="s">
        <v>192</v>
      </c>
      <c r="B40" s="199"/>
      <c r="C40" s="199"/>
      <c r="D40" s="199"/>
      <c r="E40" s="199"/>
      <c r="F40" s="199"/>
      <c r="G40" s="199"/>
      <c r="H40" s="200"/>
      <c r="I40" s="4">
        <v>143</v>
      </c>
      <c r="J40" s="10">
        <v>0</v>
      </c>
      <c r="K40" s="10">
        <v>0</v>
      </c>
      <c r="L40" s="91">
        <v>0</v>
      </c>
      <c r="M40" s="91">
        <v>0</v>
      </c>
      <c r="N40" s="87"/>
    </row>
    <row r="41" spans="1:14" ht="12.75" customHeight="1" x14ac:dyDescent="0.2">
      <c r="A41" s="198" t="s">
        <v>193</v>
      </c>
      <c r="B41" s="199"/>
      <c r="C41" s="199"/>
      <c r="D41" s="199"/>
      <c r="E41" s="199"/>
      <c r="F41" s="199"/>
      <c r="G41" s="199"/>
      <c r="H41" s="200"/>
      <c r="I41" s="4">
        <v>144</v>
      </c>
      <c r="J41" s="10">
        <v>0</v>
      </c>
      <c r="K41" s="10">
        <v>0</v>
      </c>
      <c r="L41" s="91">
        <v>0</v>
      </c>
      <c r="M41" s="91">
        <v>0</v>
      </c>
      <c r="N41" s="87"/>
    </row>
    <row r="42" spans="1:14" ht="12.75" customHeight="1" x14ac:dyDescent="0.2">
      <c r="A42" s="198" t="s">
        <v>194</v>
      </c>
      <c r="B42" s="199"/>
      <c r="C42" s="199"/>
      <c r="D42" s="199"/>
      <c r="E42" s="199"/>
      <c r="F42" s="199"/>
      <c r="G42" s="199"/>
      <c r="H42" s="200"/>
      <c r="I42" s="4">
        <v>145</v>
      </c>
      <c r="J42" s="10">
        <v>0</v>
      </c>
      <c r="K42" s="10">
        <v>0</v>
      </c>
      <c r="L42" s="91">
        <v>0</v>
      </c>
      <c r="M42" s="91">
        <v>0</v>
      </c>
      <c r="N42" s="87"/>
    </row>
    <row r="43" spans="1:14" ht="12.75" customHeight="1" x14ac:dyDescent="0.2">
      <c r="A43" s="198" t="s">
        <v>195</v>
      </c>
      <c r="B43" s="199"/>
      <c r="C43" s="199"/>
      <c r="D43" s="199"/>
      <c r="E43" s="199"/>
      <c r="F43" s="199"/>
      <c r="G43" s="199"/>
      <c r="H43" s="200"/>
      <c r="I43" s="4">
        <v>146</v>
      </c>
      <c r="J43" s="9">
        <f>J8+J28+J39+J41</f>
        <v>1687127877</v>
      </c>
      <c r="K43" s="9">
        <f>K8+K28+K39+K41</f>
        <v>871651620</v>
      </c>
      <c r="L43" s="132">
        <f>L8+L28+L39+L41</f>
        <v>2072212663.8952537</v>
      </c>
      <c r="M43" s="9">
        <f>M8+M28+M39+M41</f>
        <v>1026888481.7452538</v>
      </c>
      <c r="N43" s="87"/>
    </row>
    <row r="44" spans="1:14" x14ac:dyDescent="0.2">
      <c r="A44" s="198" t="s">
        <v>196</v>
      </c>
      <c r="B44" s="199"/>
      <c r="C44" s="199"/>
      <c r="D44" s="199"/>
      <c r="E44" s="199"/>
      <c r="F44" s="199"/>
      <c r="G44" s="199"/>
      <c r="H44" s="200"/>
      <c r="I44" s="4">
        <v>147</v>
      </c>
      <c r="J44" s="9">
        <f>J11+J34+J40+J42</f>
        <v>1575773316</v>
      </c>
      <c r="K44" s="9">
        <f>K11+K34+K40+K42</f>
        <v>822142187</v>
      </c>
      <c r="L44" s="132">
        <f>L11+L34+L40+L42</f>
        <v>1951869088.3862543</v>
      </c>
      <c r="M44" s="9">
        <f>M11+M34+M40+M42</f>
        <v>983736562.95625436</v>
      </c>
      <c r="N44" s="87"/>
    </row>
    <row r="45" spans="1:14" x14ac:dyDescent="0.2">
      <c r="A45" s="198" t="s">
        <v>197</v>
      </c>
      <c r="B45" s="199"/>
      <c r="C45" s="199"/>
      <c r="D45" s="199"/>
      <c r="E45" s="199"/>
      <c r="F45" s="199"/>
      <c r="G45" s="199"/>
      <c r="H45" s="200"/>
      <c r="I45" s="4">
        <v>148</v>
      </c>
      <c r="J45" s="9">
        <f>J43-J44</f>
        <v>111354561</v>
      </c>
      <c r="K45" s="9">
        <f>K43-K44</f>
        <v>49509433</v>
      </c>
      <c r="L45" s="132">
        <f>L43-L44</f>
        <v>120343575.50899935</v>
      </c>
      <c r="M45" s="9">
        <f>M43-M44</f>
        <v>43151918.788999438</v>
      </c>
      <c r="N45" s="87"/>
    </row>
    <row r="46" spans="1:14" x14ac:dyDescent="0.2">
      <c r="A46" s="217" t="s">
        <v>198</v>
      </c>
      <c r="B46" s="218"/>
      <c r="C46" s="218"/>
      <c r="D46" s="218"/>
      <c r="E46" s="218"/>
      <c r="F46" s="218"/>
      <c r="G46" s="218"/>
      <c r="H46" s="219"/>
      <c r="I46" s="4">
        <v>149</v>
      </c>
      <c r="J46" s="9">
        <f>IF(J43&gt;J44,J43-J44,0)</f>
        <v>111354561</v>
      </c>
      <c r="K46" s="9">
        <f>IF(K43&gt;K44,K43-K44,0)</f>
        <v>49509433</v>
      </c>
      <c r="L46" s="132">
        <f>IF(L43&gt;L44,L43-L44,0)</f>
        <v>120343575.50899935</v>
      </c>
      <c r="M46" s="9">
        <f>IF(M43&gt;M44,M43-M44,0)</f>
        <v>43151918.788999438</v>
      </c>
      <c r="N46" s="87"/>
    </row>
    <row r="47" spans="1:14" x14ac:dyDescent="0.2">
      <c r="A47" s="217" t="s">
        <v>199</v>
      </c>
      <c r="B47" s="218"/>
      <c r="C47" s="218"/>
      <c r="D47" s="218"/>
      <c r="E47" s="218"/>
      <c r="F47" s="218"/>
      <c r="G47" s="218"/>
      <c r="H47" s="219"/>
      <c r="I47" s="4">
        <v>150</v>
      </c>
      <c r="J47" s="9">
        <f>IF(J44&gt;J43,J44-J43,0)</f>
        <v>0</v>
      </c>
      <c r="K47" s="9">
        <f>IF(K44&gt;K43,K44-K43,0)</f>
        <v>0</v>
      </c>
      <c r="L47" s="132">
        <f>IF(L44&gt;L43,L44-L43,0)</f>
        <v>0</v>
      </c>
      <c r="M47" s="9">
        <f>IF(M44&gt;M43,M44-M43,0)</f>
        <v>0</v>
      </c>
      <c r="N47" s="87"/>
    </row>
    <row r="48" spans="1:14" x14ac:dyDescent="0.2">
      <c r="A48" s="198" t="s">
        <v>200</v>
      </c>
      <c r="B48" s="199"/>
      <c r="C48" s="199"/>
      <c r="D48" s="199"/>
      <c r="E48" s="199"/>
      <c r="F48" s="199"/>
      <c r="G48" s="199"/>
      <c r="H48" s="200"/>
      <c r="I48" s="4">
        <v>151</v>
      </c>
      <c r="J48" s="10">
        <v>19525547</v>
      </c>
      <c r="K48" s="133">
        <v>18206601</v>
      </c>
      <c r="L48" s="10">
        <v>20394845.16322</v>
      </c>
      <c r="M48" s="10">
        <v>4522612.4932199996</v>
      </c>
      <c r="N48" s="87"/>
    </row>
    <row r="49" spans="1:14" x14ac:dyDescent="0.2">
      <c r="A49" s="198" t="s">
        <v>201</v>
      </c>
      <c r="B49" s="199"/>
      <c r="C49" s="199"/>
      <c r="D49" s="199"/>
      <c r="E49" s="199"/>
      <c r="F49" s="199"/>
      <c r="G49" s="199"/>
      <c r="H49" s="200"/>
      <c r="I49" s="4">
        <v>152</v>
      </c>
      <c r="J49" s="9">
        <f>J45-J48</f>
        <v>91829014</v>
      </c>
      <c r="K49" s="9">
        <f>K45-K48</f>
        <v>31302832</v>
      </c>
      <c r="L49" s="132">
        <f>L45-L48</f>
        <v>99948730.345779344</v>
      </c>
      <c r="M49" s="9">
        <f>M45-M48</f>
        <v>38629306.295779437</v>
      </c>
      <c r="N49" s="87"/>
    </row>
    <row r="50" spans="1:14" x14ac:dyDescent="0.2">
      <c r="A50" s="217" t="s">
        <v>202</v>
      </c>
      <c r="B50" s="218"/>
      <c r="C50" s="218"/>
      <c r="D50" s="218"/>
      <c r="E50" s="218"/>
      <c r="F50" s="218"/>
      <c r="G50" s="218"/>
      <c r="H50" s="219"/>
      <c r="I50" s="4">
        <v>153</v>
      </c>
      <c r="J50" s="9">
        <f>IF(J49&gt;0,J49,0)</f>
        <v>91829014</v>
      </c>
      <c r="K50" s="9">
        <f>IF(K49&gt;0,K49,0)</f>
        <v>31302832</v>
      </c>
      <c r="L50" s="132">
        <f>IF(L49&gt;0,L49,0)</f>
        <v>99948730.345779344</v>
      </c>
      <c r="M50" s="9">
        <f>IF(M49&gt;0,M49,0)</f>
        <v>38629306.295779437</v>
      </c>
      <c r="N50" s="87"/>
    </row>
    <row r="51" spans="1:14" x14ac:dyDescent="0.2">
      <c r="A51" s="247" t="s">
        <v>203</v>
      </c>
      <c r="B51" s="248"/>
      <c r="C51" s="248"/>
      <c r="D51" s="248"/>
      <c r="E51" s="248"/>
      <c r="F51" s="248"/>
      <c r="G51" s="248"/>
      <c r="H51" s="249"/>
      <c r="I51" s="5">
        <v>154</v>
      </c>
      <c r="J51" s="12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06" t="s">
        <v>204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50"/>
      <c r="N52" s="87"/>
    </row>
    <row r="53" spans="1:14" ht="12.75" customHeight="1" x14ac:dyDescent="0.2">
      <c r="A53" s="210" t="s">
        <v>205</v>
      </c>
      <c r="B53" s="211"/>
      <c r="C53" s="211"/>
      <c r="D53" s="211"/>
      <c r="E53" s="211"/>
      <c r="F53" s="211"/>
      <c r="G53" s="211"/>
      <c r="H53" s="211"/>
      <c r="I53" s="110"/>
      <c r="J53" s="110"/>
      <c r="K53" s="110"/>
      <c r="L53" s="110"/>
      <c r="M53" s="109"/>
      <c r="N53" s="87"/>
    </row>
    <row r="54" spans="1:14" x14ac:dyDescent="0.2">
      <c r="A54" s="251" t="s">
        <v>206</v>
      </c>
      <c r="B54" s="252"/>
      <c r="C54" s="252"/>
      <c r="D54" s="252"/>
      <c r="E54" s="252"/>
      <c r="F54" s="252"/>
      <c r="G54" s="252"/>
      <c r="H54" s="253"/>
      <c r="I54" s="4">
        <v>155</v>
      </c>
      <c r="J54" s="10">
        <f>J50-J55</f>
        <v>91887265</v>
      </c>
      <c r="K54" s="10">
        <f>K50-K55</f>
        <v>32041432</v>
      </c>
      <c r="L54" s="91">
        <f>L50-L55</f>
        <v>97251502.345779344</v>
      </c>
      <c r="M54" s="91">
        <f>M50-M55</f>
        <v>37145372.235779434</v>
      </c>
      <c r="N54" s="87"/>
    </row>
    <row r="55" spans="1:14" x14ac:dyDescent="0.2">
      <c r="A55" s="251" t="s">
        <v>207</v>
      </c>
      <c r="B55" s="252"/>
      <c r="C55" s="252"/>
      <c r="D55" s="252"/>
      <c r="E55" s="252"/>
      <c r="F55" s="252"/>
      <c r="G55" s="252"/>
      <c r="H55" s="253"/>
      <c r="I55" s="4">
        <v>156</v>
      </c>
      <c r="J55" s="11">
        <v>-58251</v>
      </c>
      <c r="K55" s="11">
        <v>-738600</v>
      </c>
      <c r="L55" s="92">
        <v>2697228</v>
      </c>
      <c r="M55" s="10">
        <v>1483934.06</v>
      </c>
      <c r="N55" s="87"/>
    </row>
    <row r="56" spans="1:14" ht="12.75" customHeight="1" x14ac:dyDescent="0.2">
      <c r="A56" s="206" t="s">
        <v>208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50"/>
      <c r="N56" s="87"/>
    </row>
    <row r="57" spans="1:14" x14ac:dyDescent="0.2">
      <c r="A57" s="210" t="s">
        <v>209</v>
      </c>
      <c r="B57" s="211"/>
      <c r="C57" s="211"/>
      <c r="D57" s="211"/>
      <c r="E57" s="211"/>
      <c r="F57" s="211"/>
      <c r="G57" s="211"/>
      <c r="H57" s="225"/>
      <c r="I57" s="14">
        <v>157</v>
      </c>
      <c r="J57" s="8">
        <f>J49</f>
        <v>91829014</v>
      </c>
      <c r="K57" s="8">
        <f>K49</f>
        <v>31302832</v>
      </c>
      <c r="L57" s="105">
        <f>L49</f>
        <v>99948730.345779344</v>
      </c>
      <c r="M57" s="8">
        <f>M49</f>
        <v>38629306.295779437</v>
      </c>
      <c r="N57" s="87"/>
    </row>
    <row r="58" spans="1:14" x14ac:dyDescent="0.2">
      <c r="A58" s="198" t="s">
        <v>210</v>
      </c>
      <c r="B58" s="199"/>
      <c r="C58" s="199"/>
      <c r="D58" s="199"/>
      <c r="E58" s="199"/>
      <c r="F58" s="199"/>
      <c r="G58" s="199"/>
      <c r="H58" s="200"/>
      <c r="I58" s="4">
        <v>158</v>
      </c>
      <c r="J58" s="9">
        <f>SUM(J59:J65)</f>
        <v>357733.42</v>
      </c>
      <c r="K58" s="9">
        <f>SUM(K59:K65)</f>
        <v>-3515032.58</v>
      </c>
      <c r="L58" s="132">
        <f>SUM(L59:L65)</f>
        <v>-15198251</v>
      </c>
      <c r="M58" s="9">
        <f>SUM(M59:M65)</f>
        <v>-3502808.16</v>
      </c>
      <c r="N58" s="87"/>
    </row>
    <row r="59" spans="1:14" x14ac:dyDescent="0.2">
      <c r="A59" s="198" t="s">
        <v>211</v>
      </c>
      <c r="B59" s="199"/>
      <c r="C59" s="199"/>
      <c r="D59" s="199"/>
      <c r="E59" s="199"/>
      <c r="F59" s="199"/>
      <c r="G59" s="199"/>
      <c r="H59" s="200"/>
      <c r="I59" s="4">
        <v>159</v>
      </c>
      <c r="J59" s="10">
        <v>357733.42</v>
      </c>
      <c r="K59" s="10">
        <v>-3515032.58</v>
      </c>
      <c r="L59" s="91">
        <v>-15314653</v>
      </c>
      <c r="M59" s="10">
        <v>-2312456.16</v>
      </c>
      <c r="N59" s="87"/>
    </row>
    <row r="60" spans="1:14" x14ac:dyDescent="0.2">
      <c r="A60" s="198" t="s">
        <v>212</v>
      </c>
      <c r="B60" s="199"/>
      <c r="C60" s="199"/>
      <c r="D60" s="199"/>
      <c r="E60" s="199"/>
      <c r="F60" s="199"/>
      <c r="G60" s="199"/>
      <c r="H60" s="200"/>
      <c r="I60" s="4">
        <v>160</v>
      </c>
      <c r="J60" s="10">
        <v>0</v>
      </c>
      <c r="K60" s="10">
        <v>0</v>
      </c>
      <c r="L60" s="91">
        <v>0</v>
      </c>
      <c r="M60" s="10">
        <v>0</v>
      </c>
      <c r="N60" s="87"/>
    </row>
    <row r="61" spans="1:14" x14ac:dyDescent="0.2">
      <c r="A61" s="198" t="s">
        <v>213</v>
      </c>
      <c r="B61" s="199"/>
      <c r="C61" s="199"/>
      <c r="D61" s="199"/>
      <c r="E61" s="199"/>
      <c r="F61" s="199"/>
      <c r="G61" s="199"/>
      <c r="H61" s="200"/>
      <c r="I61" s="4">
        <v>161</v>
      </c>
      <c r="J61" s="10">
        <v>0</v>
      </c>
      <c r="K61" s="10">
        <v>0</v>
      </c>
      <c r="L61" s="91">
        <v>116402</v>
      </c>
      <c r="M61" s="10">
        <v>-1190352</v>
      </c>
      <c r="N61" s="87"/>
    </row>
    <row r="62" spans="1:14" x14ac:dyDescent="0.2">
      <c r="A62" s="198" t="s">
        <v>214</v>
      </c>
      <c r="B62" s="199"/>
      <c r="C62" s="199"/>
      <c r="D62" s="199"/>
      <c r="E62" s="199"/>
      <c r="F62" s="199"/>
      <c r="G62" s="199"/>
      <c r="H62" s="200"/>
      <c r="I62" s="4">
        <v>162</v>
      </c>
      <c r="J62" s="10">
        <v>0</v>
      </c>
      <c r="K62" s="10">
        <v>0</v>
      </c>
      <c r="L62" s="91">
        <v>0</v>
      </c>
      <c r="M62" s="10">
        <v>0</v>
      </c>
      <c r="N62" s="87"/>
    </row>
    <row r="63" spans="1:14" x14ac:dyDescent="0.2">
      <c r="A63" s="198" t="s">
        <v>215</v>
      </c>
      <c r="B63" s="199"/>
      <c r="C63" s="199"/>
      <c r="D63" s="199"/>
      <c r="E63" s="199"/>
      <c r="F63" s="199"/>
      <c r="G63" s="199"/>
      <c r="H63" s="200"/>
      <c r="I63" s="4">
        <v>163</v>
      </c>
      <c r="J63" s="10">
        <v>0</v>
      </c>
      <c r="K63" s="10">
        <v>0</v>
      </c>
      <c r="L63" s="91">
        <v>0</v>
      </c>
      <c r="M63" s="10">
        <v>0</v>
      </c>
      <c r="N63" s="87"/>
    </row>
    <row r="64" spans="1:14" x14ac:dyDescent="0.2">
      <c r="A64" s="198" t="s">
        <v>216</v>
      </c>
      <c r="B64" s="199"/>
      <c r="C64" s="199"/>
      <c r="D64" s="199"/>
      <c r="E64" s="199"/>
      <c r="F64" s="199"/>
      <c r="G64" s="199"/>
      <c r="H64" s="200"/>
      <c r="I64" s="4">
        <v>164</v>
      </c>
      <c r="J64" s="10">
        <v>0</v>
      </c>
      <c r="K64" s="10">
        <v>0</v>
      </c>
      <c r="L64" s="91">
        <v>0</v>
      </c>
      <c r="M64" s="10">
        <v>0</v>
      </c>
      <c r="N64" s="87"/>
    </row>
    <row r="65" spans="1:14" x14ac:dyDescent="0.2">
      <c r="A65" s="198" t="s">
        <v>217</v>
      </c>
      <c r="B65" s="199"/>
      <c r="C65" s="199"/>
      <c r="D65" s="199"/>
      <c r="E65" s="199"/>
      <c r="F65" s="199"/>
      <c r="G65" s="199"/>
      <c r="H65" s="200"/>
      <c r="I65" s="4">
        <v>165</v>
      </c>
      <c r="J65" s="10">
        <v>0</v>
      </c>
      <c r="K65" s="10">
        <v>0</v>
      </c>
      <c r="L65" s="91">
        <v>0</v>
      </c>
      <c r="M65" s="10">
        <v>0</v>
      </c>
      <c r="N65" s="87"/>
    </row>
    <row r="66" spans="1:14" x14ac:dyDescent="0.2">
      <c r="A66" s="198" t="s">
        <v>218</v>
      </c>
      <c r="B66" s="199"/>
      <c r="C66" s="199"/>
      <c r="D66" s="199"/>
      <c r="E66" s="199"/>
      <c r="F66" s="199"/>
      <c r="G66" s="199"/>
      <c r="H66" s="200"/>
      <c r="I66" s="4">
        <v>166</v>
      </c>
      <c r="J66" s="10">
        <v>0</v>
      </c>
      <c r="K66" s="10">
        <v>0</v>
      </c>
      <c r="L66" s="91">
        <v>0</v>
      </c>
      <c r="M66" s="10">
        <v>0</v>
      </c>
      <c r="N66" s="87"/>
    </row>
    <row r="67" spans="1:14" x14ac:dyDescent="0.2">
      <c r="A67" s="198" t="s">
        <v>219</v>
      </c>
      <c r="B67" s="199"/>
      <c r="C67" s="199"/>
      <c r="D67" s="199"/>
      <c r="E67" s="199"/>
      <c r="F67" s="199"/>
      <c r="G67" s="199"/>
      <c r="H67" s="200"/>
      <c r="I67" s="4">
        <v>167</v>
      </c>
      <c r="J67" s="9">
        <f>J58-J66</f>
        <v>357733.42</v>
      </c>
      <c r="K67" s="9">
        <f>K58-K66</f>
        <v>-3515032.58</v>
      </c>
      <c r="L67" s="132">
        <f>L58-L66</f>
        <v>-15198251</v>
      </c>
      <c r="M67" s="9">
        <f>M58-M66</f>
        <v>-3502808.16</v>
      </c>
      <c r="N67" s="87"/>
    </row>
    <row r="68" spans="1:14" x14ac:dyDescent="0.2">
      <c r="A68" s="198" t="s">
        <v>220</v>
      </c>
      <c r="B68" s="199"/>
      <c r="C68" s="199"/>
      <c r="D68" s="199"/>
      <c r="E68" s="199"/>
      <c r="F68" s="199"/>
      <c r="G68" s="199"/>
      <c r="H68" s="200"/>
      <c r="I68" s="4">
        <v>168</v>
      </c>
      <c r="J68" s="12">
        <f>J57+J67</f>
        <v>92186747.420000002</v>
      </c>
      <c r="K68" s="12">
        <f>K57+K67</f>
        <v>27787799.420000002</v>
      </c>
      <c r="L68" s="106">
        <f>L57+L67</f>
        <v>84750479.345779344</v>
      </c>
      <c r="M68" s="12">
        <f>M57+M67</f>
        <v>35126498.13577944</v>
      </c>
      <c r="N68" s="87"/>
    </row>
    <row r="69" spans="1:14" ht="12.75" customHeight="1" x14ac:dyDescent="0.2">
      <c r="A69" s="260" t="s">
        <v>221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2"/>
      <c r="N69" s="87"/>
    </row>
    <row r="70" spans="1:14" ht="12.75" customHeight="1" x14ac:dyDescent="0.2">
      <c r="A70" s="254" t="s">
        <v>222</v>
      </c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6"/>
      <c r="N70" s="87"/>
    </row>
    <row r="71" spans="1:14" x14ac:dyDescent="0.2">
      <c r="A71" s="251" t="s">
        <v>206</v>
      </c>
      <c r="B71" s="252"/>
      <c r="C71" s="252"/>
      <c r="D71" s="252"/>
      <c r="E71" s="252"/>
      <c r="F71" s="252"/>
      <c r="G71" s="252"/>
      <c r="H71" s="253"/>
      <c r="I71" s="4">
        <v>169</v>
      </c>
      <c r="J71" s="134">
        <f>J68-J72</f>
        <v>92515761.420000002</v>
      </c>
      <c r="K71" s="134">
        <f t="shared" ref="K71:M71" si="0">K68-K72</f>
        <v>28737148.420000002</v>
      </c>
      <c r="L71" s="134">
        <f t="shared" si="0"/>
        <v>82251782.345779344</v>
      </c>
      <c r="M71" s="134">
        <f t="shared" si="0"/>
        <v>33404720.13577944</v>
      </c>
      <c r="N71" s="87"/>
    </row>
    <row r="72" spans="1:14" x14ac:dyDescent="0.2">
      <c r="A72" s="257" t="s">
        <v>207</v>
      </c>
      <c r="B72" s="258"/>
      <c r="C72" s="258"/>
      <c r="D72" s="258"/>
      <c r="E72" s="258"/>
      <c r="F72" s="258"/>
      <c r="G72" s="258"/>
      <c r="H72" s="259"/>
      <c r="I72" s="7">
        <v>170</v>
      </c>
      <c r="J72" s="129">
        <v>-329014</v>
      </c>
      <c r="K72" s="129">
        <v>-949349</v>
      </c>
      <c r="L72" s="135">
        <v>2498697</v>
      </c>
      <c r="M72" s="129">
        <v>1721778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K47 M55 L13:M23 L25:M47">
      <formula1>0</formula1>
    </dataValidation>
    <dataValidation type="whole" operator="notEqual" allowBlank="1" showInputMessage="1" showErrorMessage="1" errorTitle="Pogrešan unos" error="Mogu se unijeti samo cjelobrojne vrijednosti." sqref="J54:M54 J48 J72:M72 J57:M58 L60:L66 J67:M68 J60:J66 L48:M48">
      <formula1>999999999999</formula1>
    </dataValidation>
    <dataValidation operator="greaterThanOrEqual" allowBlank="1" showInputMessage="1" showErrorMessage="1" errorTitle="Pogrešan unos" error="Mogu se unijeti samo cjelobrojne pozitivne vrijednosti." sqref="L24:M24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  <ignoredErrors>
    <ignoredError sqref="J57:M57 J54:M54" unlockedFormula="1"/>
    <ignoredError sqref="J58:M58" formulaRange="1" unlockedFormula="1"/>
    <ignoredError sqref="J34:M34 J23:M23 J17:M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N13" sqref="N13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68" t="s">
        <v>223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324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28" t="s">
        <v>308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24.75" thickBot="1" x14ac:dyDescent="0.25">
      <c r="A5" s="267" t="s">
        <v>55</v>
      </c>
      <c r="B5" s="267"/>
      <c r="C5" s="267"/>
      <c r="D5" s="267"/>
      <c r="E5" s="267"/>
      <c r="F5" s="267"/>
      <c r="G5" s="267"/>
      <c r="H5" s="267"/>
      <c r="I5" s="65" t="s">
        <v>56</v>
      </c>
      <c r="J5" s="66" t="s">
        <v>163</v>
      </c>
      <c r="K5" s="66" t="s">
        <v>164</v>
      </c>
    </row>
    <row r="6" spans="1:11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7">
        <v>2</v>
      </c>
      <c r="J6" s="68" t="s">
        <v>3</v>
      </c>
      <c r="K6" s="68" t="s">
        <v>4</v>
      </c>
    </row>
    <row r="7" spans="1:11" x14ac:dyDescent="0.2">
      <c r="A7" s="263" t="s">
        <v>224</v>
      </c>
      <c r="B7" s="264"/>
      <c r="C7" s="264"/>
      <c r="D7" s="264"/>
      <c r="E7" s="264"/>
      <c r="F7" s="264"/>
      <c r="G7" s="264"/>
      <c r="H7" s="264"/>
      <c r="I7" s="265"/>
      <c r="J7" s="265"/>
      <c r="K7" s="266"/>
    </row>
    <row r="8" spans="1:11" x14ac:dyDescent="0.2">
      <c r="A8" s="195" t="s">
        <v>225</v>
      </c>
      <c r="B8" s="196"/>
      <c r="C8" s="196"/>
      <c r="D8" s="196"/>
      <c r="E8" s="196"/>
      <c r="F8" s="196"/>
      <c r="G8" s="196"/>
      <c r="H8" s="196"/>
      <c r="I8" s="4">
        <v>1</v>
      </c>
      <c r="J8" s="10">
        <v>111354561</v>
      </c>
      <c r="K8" s="10">
        <v>120343576</v>
      </c>
    </row>
    <row r="9" spans="1:11" x14ac:dyDescent="0.2">
      <c r="A9" s="195" t="s">
        <v>226</v>
      </c>
      <c r="B9" s="196"/>
      <c r="C9" s="196"/>
      <c r="D9" s="196"/>
      <c r="E9" s="196"/>
      <c r="F9" s="196"/>
      <c r="G9" s="196"/>
      <c r="H9" s="196"/>
      <c r="I9" s="4">
        <v>2</v>
      </c>
      <c r="J9" s="10">
        <v>67332150</v>
      </c>
      <c r="K9" s="10">
        <v>92190510</v>
      </c>
    </row>
    <row r="10" spans="1:11" x14ac:dyDescent="0.2">
      <c r="A10" s="195" t="s">
        <v>227</v>
      </c>
      <c r="B10" s="196"/>
      <c r="C10" s="196"/>
      <c r="D10" s="196"/>
      <c r="E10" s="196"/>
      <c r="F10" s="196"/>
      <c r="G10" s="196"/>
      <c r="H10" s="196"/>
      <c r="I10" s="4">
        <v>3</v>
      </c>
      <c r="J10" s="10">
        <v>0</v>
      </c>
      <c r="K10" s="10">
        <v>0</v>
      </c>
    </row>
    <row r="11" spans="1:11" x14ac:dyDescent="0.2">
      <c r="A11" s="195" t="s">
        <v>228</v>
      </c>
      <c r="B11" s="196"/>
      <c r="C11" s="196"/>
      <c r="D11" s="196"/>
      <c r="E11" s="196"/>
      <c r="F11" s="196"/>
      <c r="G11" s="196"/>
      <c r="H11" s="196"/>
      <c r="I11" s="4">
        <v>4</v>
      </c>
      <c r="J11" s="10">
        <v>0</v>
      </c>
      <c r="K11" s="10">
        <v>29841196</v>
      </c>
    </row>
    <row r="12" spans="1:11" x14ac:dyDescent="0.2">
      <c r="A12" s="195" t="s">
        <v>229</v>
      </c>
      <c r="B12" s="196"/>
      <c r="C12" s="196"/>
      <c r="D12" s="196"/>
      <c r="E12" s="196"/>
      <c r="F12" s="196"/>
      <c r="G12" s="196"/>
      <c r="H12" s="196"/>
      <c r="I12" s="4">
        <v>5</v>
      </c>
      <c r="J12" s="10">
        <v>0</v>
      </c>
      <c r="K12" s="10">
        <v>14553178</v>
      </c>
    </row>
    <row r="13" spans="1:11" x14ac:dyDescent="0.2">
      <c r="A13" s="195" t="s">
        <v>230</v>
      </c>
      <c r="B13" s="196"/>
      <c r="C13" s="196"/>
      <c r="D13" s="196"/>
      <c r="E13" s="196"/>
      <c r="F13" s="196"/>
      <c r="G13" s="196"/>
      <c r="H13" s="196"/>
      <c r="I13" s="4">
        <v>6</v>
      </c>
      <c r="J13" s="10">
        <v>11157361</v>
      </c>
      <c r="K13" s="10">
        <v>10370917</v>
      </c>
    </row>
    <row r="14" spans="1:11" x14ac:dyDescent="0.2">
      <c r="A14" s="198" t="s">
        <v>231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189844072</v>
      </c>
      <c r="K14" s="9">
        <f>SUM(K8:K13)</f>
        <v>267299377</v>
      </c>
    </row>
    <row r="15" spans="1:11" x14ac:dyDescent="0.2">
      <c r="A15" s="195" t="s">
        <v>232</v>
      </c>
      <c r="B15" s="196"/>
      <c r="C15" s="196"/>
      <c r="D15" s="196"/>
      <c r="E15" s="196"/>
      <c r="F15" s="196"/>
      <c r="G15" s="196"/>
      <c r="H15" s="196"/>
      <c r="I15" s="4">
        <v>8</v>
      </c>
      <c r="J15" s="10">
        <v>5472000</v>
      </c>
      <c r="K15" s="10">
        <v>91121676</v>
      </c>
    </row>
    <row r="16" spans="1:11" x14ac:dyDescent="0.2">
      <c r="A16" s="195" t="s">
        <v>233</v>
      </c>
      <c r="B16" s="196"/>
      <c r="C16" s="196"/>
      <c r="D16" s="196"/>
      <c r="E16" s="196"/>
      <c r="F16" s="196"/>
      <c r="G16" s="196"/>
      <c r="H16" s="196"/>
      <c r="I16" s="4">
        <v>9</v>
      </c>
      <c r="J16" s="10">
        <v>80092900</v>
      </c>
      <c r="K16" s="10">
        <v>0</v>
      </c>
    </row>
    <row r="17" spans="1:11" x14ac:dyDescent="0.2">
      <c r="A17" s="195" t="s">
        <v>234</v>
      </c>
      <c r="B17" s="196"/>
      <c r="C17" s="196"/>
      <c r="D17" s="196"/>
      <c r="E17" s="196"/>
      <c r="F17" s="196"/>
      <c r="G17" s="196"/>
      <c r="H17" s="196"/>
      <c r="I17" s="4">
        <v>10</v>
      </c>
      <c r="J17" s="10">
        <v>49851555</v>
      </c>
      <c r="K17" s="10">
        <v>0</v>
      </c>
    </row>
    <row r="18" spans="1:11" x14ac:dyDescent="0.2">
      <c r="A18" s="195" t="s">
        <v>235</v>
      </c>
      <c r="B18" s="196"/>
      <c r="C18" s="196"/>
      <c r="D18" s="196"/>
      <c r="E18" s="196"/>
      <c r="F18" s="196"/>
      <c r="G18" s="196"/>
      <c r="H18" s="196"/>
      <c r="I18" s="4">
        <v>11</v>
      </c>
      <c r="J18" s="91">
        <v>66366200</v>
      </c>
      <c r="K18" s="91">
        <v>34194017</v>
      </c>
    </row>
    <row r="19" spans="1:11" x14ac:dyDescent="0.2">
      <c r="A19" s="198" t="s">
        <v>236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201782655</v>
      </c>
      <c r="K19" s="9">
        <f>SUM(K15:K18)</f>
        <v>125315693</v>
      </c>
    </row>
    <row r="20" spans="1:11" x14ac:dyDescent="0.2">
      <c r="A20" s="198" t="s">
        <v>237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0</v>
      </c>
      <c r="K20" s="9">
        <f>IF(K14&gt;K19,K14-K19,0)</f>
        <v>141983684</v>
      </c>
    </row>
    <row r="21" spans="1:11" x14ac:dyDescent="0.2">
      <c r="A21" s="198" t="s">
        <v>238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11938583</v>
      </c>
      <c r="K21" s="9">
        <f>IF(K19&gt;K14,K19-K14,0)</f>
        <v>0</v>
      </c>
    </row>
    <row r="22" spans="1:11" x14ac:dyDescent="0.2">
      <c r="A22" s="263" t="s">
        <v>239</v>
      </c>
      <c r="B22" s="264"/>
      <c r="C22" s="264"/>
      <c r="D22" s="264"/>
      <c r="E22" s="264"/>
      <c r="F22" s="264"/>
      <c r="G22" s="264"/>
      <c r="H22" s="264"/>
      <c r="I22" s="265"/>
      <c r="J22" s="265"/>
      <c r="K22" s="266"/>
    </row>
    <row r="23" spans="1:11" x14ac:dyDescent="0.2">
      <c r="A23" s="195" t="s">
        <v>240</v>
      </c>
      <c r="B23" s="196"/>
      <c r="C23" s="196"/>
      <c r="D23" s="196"/>
      <c r="E23" s="196"/>
      <c r="F23" s="196"/>
      <c r="G23" s="196"/>
      <c r="H23" s="196"/>
      <c r="I23" s="4">
        <v>15</v>
      </c>
      <c r="J23" s="10">
        <v>4701703</v>
      </c>
      <c r="K23" s="10">
        <v>1857473</v>
      </c>
    </row>
    <row r="24" spans="1:11" x14ac:dyDescent="0.2">
      <c r="A24" s="195" t="s">
        <v>241</v>
      </c>
      <c r="B24" s="196"/>
      <c r="C24" s="196"/>
      <c r="D24" s="196"/>
      <c r="E24" s="196"/>
      <c r="F24" s="196"/>
      <c r="G24" s="196"/>
      <c r="H24" s="196"/>
      <c r="I24" s="4">
        <v>16</v>
      </c>
      <c r="J24" s="10">
        <v>60013004</v>
      </c>
      <c r="K24" s="10">
        <v>113690341</v>
      </c>
    </row>
    <row r="25" spans="1:11" x14ac:dyDescent="0.2">
      <c r="A25" s="195" t="s">
        <v>242</v>
      </c>
      <c r="B25" s="196"/>
      <c r="C25" s="196"/>
      <c r="D25" s="196"/>
      <c r="E25" s="196"/>
      <c r="F25" s="196"/>
      <c r="G25" s="196"/>
      <c r="H25" s="196"/>
      <c r="I25" s="4">
        <v>17</v>
      </c>
      <c r="J25" s="10">
        <v>2267504</v>
      </c>
      <c r="K25" s="10">
        <v>1907551</v>
      </c>
    </row>
    <row r="26" spans="1:11" x14ac:dyDescent="0.2">
      <c r="A26" s="195" t="s">
        <v>243</v>
      </c>
      <c r="B26" s="196"/>
      <c r="C26" s="196"/>
      <c r="D26" s="196"/>
      <c r="E26" s="196"/>
      <c r="F26" s="196"/>
      <c r="G26" s="196"/>
      <c r="H26" s="196"/>
      <c r="I26" s="4">
        <v>18</v>
      </c>
      <c r="J26" s="10">
        <v>0</v>
      </c>
      <c r="K26" s="10">
        <v>0</v>
      </c>
    </row>
    <row r="27" spans="1:11" x14ac:dyDescent="0.2">
      <c r="A27" s="195" t="s">
        <v>244</v>
      </c>
      <c r="B27" s="196"/>
      <c r="C27" s="196"/>
      <c r="D27" s="196"/>
      <c r="E27" s="196"/>
      <c r="F27" s="196"/>
      <c r="G27" s="196"/>
      <c r="H27" s="196"/>
      <c r="I27" s="4">
        <v>19</v>
      </c>
      <c r="J27" s="10">
        <v>96400</v>
      </c>
      <c r="K27" s="10">
        <v>889014</v>
      </c>
    </row>
    <row r="28" spans="1:11" x14ac:dyDescent="0.2">
      <c r="A28" s="198" t="s">
        <v>245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67078611</v>
      </c>
      <c r="K28" s="9">
        <f>SUM(K23:K27)</f>
        <v>118344379</v>
      </c>
    </row>
    <row r="29" spans="1:11" x14ac:dyDescent="0.2">
      <c r="A29" s="195" t="s">
        <v>246</v>
      </c>
      <c r="B29" s="196"/>
      <c r="C29" s="196"/>
      <c r="D29" s="196"/>
      <c r="E29" s="196"/>
      <c r="F29" s="196"/>
      <c r="G29" s="196"/>
      <c r="H29" s="196"/>
      <c r="I29" s="4">
        <v>21</v>
      </c>
      <c r="J29" s="10">
        <v>60581624</v>
      </c>
      <c r="K29" s="10">
        <v>233076432</v>
      </c>
    </row>
    <row r="30" spans="1:11" x14ac:dyDescent="0.2">
      <c r="A30" s="195" t="s">
        <v>247</v>
      </c>
      <c r="B30" s="196"/>
      <c r="C30" s="196"/>
      <c r="D30" s="196"/>
      <c r="E30" s="196"/>
      <c r="F30" s="196"/>
      <c r="G30" s="196"/>
      <c r="H30" s="196"/>
      <c r="I30" s="4">
        <v>22</v>
      </c>
      <c r="J30" s="10">
        <v>74465940</v>
      </c>
      <c r="K30" s="10">
        <v>120766021</v>
      </c>
    </row>
    <row r="31" spans="1:11" x14ac:dyDescent="0.2">
      <c r="A31" s="195" t="s">
        <v>248</v>
      </c>
      <c r="B31" s="196"/>
      <c r="C31" s="196"/>
      <c r="D31" s="196"/>
      <c r="E31" s="196"/>
      <c r="F31" s="196"/>
      <c r="G31" s="196"/>
      <c r="H31" s="196"/>
      <c r="I31" s="4">
        <v>23</v>
      </c>
      <c r="J31" s="10">
        <v>4074166</v>
      </c>
      <c r="K31" s="10">
        <v>105348</v>
      </c>
    </row>
    <row r="32" spans="1:11" x14ac:dyDescent="0.2">
      <c r="A32" s="198" t="s">
        <v>249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139121730</v>
      </c>
      <c r="K32" s="9">
        <f>SUM(K29:K31)</f>
        <v>353947801</v>
      </c>
    </row>
    <row r="33" spans="1:11" x14ac:dyDescent="0.2">
      <c r="A33" s="198" t="s">
        <v>250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8" t="s">
        <v>251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72043119</v>
      </c>
      <c r="K34" s="9">
        <f>IF(K32&gt;K28,K32-K28,0)</f>
        <v>235603422</v>
      </c>
    </row>
    <row r="35" spans="1:11" x14ac:dyDescent="0.2">
      <c r="A35" s="263" t="s">
        <v>252</v>
      </c>
      <c r="B35" s="264"/>
      <c r="C35" s="264"/>
      <c r="D35" s="264"/>
      <c r="E35" s="264"/>
      <c r="F35" s="264"/>
      <c r="G35" s="264"/>
      <c r="H35" s="264"/>
      <c r="I35" s="265"/>
      <c r="J35" s="265"/>
      <c r="K35" s="266"/>
    </row>
    <row r="36" spans="1:11" x14ac:dyDescent="0.2">
      <c r="A36" s="195" t="s">
        <v>253</v>
      </c>
      <c r="B36" s="196"/>
      <c r="C36" s="196"/>
      <c r="D36" s="196"/>
      <c r="E36" s="196"/>
      <c r="F36" s="196"/>
      <c r="G36" s="196"/>
      <c r="H36" s="196"/>
      <c r="I36" s="4">
        <v>27</v>
      </c>
      <c r="J36" s="10">
        <v>0</v>
      </c>
      <c r="K36" s="10">
        <v>0</v>
      </c>
    </row>
    <row r="37" spans="1:11" x14ac:dyDescent="0.2">
      <c r="A37" s="195" t="s">
        <v>254</v>
      </c>
      <c r="B37" s="196"/>
      <c r="C37" s="196"/>
      <c r="D37" s="196"/>
      <c r="E37" s="196"/>
      <c r="F37" s="196"/>
      <c r="G37" s="196"/>
      <c r="H37" s="196"/>
      <c r="I37" s="4">
        <v>28</v>
      </c>
      <c r="J37" s="10">
        <v>237542435</v>
      </c>
      <c r="K37" s="10">
        <v>358191642</v>
      </c>
    </row>
    <row r="38" spans="1:11" x14ac:dyDescent="0.2">
      <c r="A38" s="195" t="s">
        <v>255</v>
      </c>
      <c r="B38" s="196"/>
      <c r="C38" s="196"/>
      <c r="D38" s="196"/>
      <c r="E38" s="196"/>
      <c r="F38" s="196"/>
      <c r="G38" s="196"/>
      <c r="H38" s="196"/>
      <c r="I38" s="4">
        <v>29</v>
      </c>
      <c r="J38" s="10">
        <v>1302800</v>
      </c>
      <c r="K38" s="10">
        <v>312672</v>
      </c>
    </row>
    <row r="39" spans="1:11" x14ac:dyDescent="0.2">
      <c r="A39" s="198" t="s">
        <v>256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238845235</v>
      </c>
      <c r="K39" s="9">
        <f>SUM(K36:K38)</f>
        <v>358504314</v>
      </c>
    </row>
    <row r="40" spans="1:11" x14ac:dyDescent="0.2">
      <c r="A40" s="195" t="s">
        <v>257</v>
      </c>
      <c r="B40" s="196"/>
      <c r="C40" s="196"/>
      <c r="D40" s="196"/>
      <c r="E40" s="196"/>
      <c r="F40" s="196"/>
      <c r="G40" s="196"/>
      <c r="H40" s="196"/>
      <c r="I40" s="4">
        <v>31</v>
      </c>
      <c r="J40" s="10">
        <v>238213085</v>
      </c>
      <c r="K40" s="10">
        <v>309008810</v>
      </c>
    </row>
    <row r="41" spans="1:11" x14ac:dyDescent="0.2">
      <c r="A41" s="195" t="s">
        <v>258</v>
      </c>
      <c r="B41" s="196"/>
      <c r="C41" s="196"/>
      <c r="D41" s="196"/>
      <c r="E41" s="196"/>
      <c r="F41" s="196"/>
      <c r="G41" s="196"/>
      <c r="H41" s="196"/>
      <c r="I41" s="4">
        <v>32</v>
      </c>
      <c r="J41" s="91">
        <v>0</v>
      </c>
      <c r="K41" s="91">
        <v>0</v>
      </c>
    </row>
    <row r="42" spans="1:11" x14ac:dyDescent="0.2">
      <c r="A42" s="195" t="s">
        <v>259</v>
      </c>
      <c r="B42" s="196"/>
      <c r="C42" s="196"/>
      <c r="D42" s="196"/>
      <c r="E42" s="196"/>
      <c r="F42" s="196"/>
      <c r="G42" s="196"/>
      <c r="H42" s="196"/>
      <c r="I42" s="4">
        <v>33</v>
      </c>
      <c r="J42" s="10">
        <v>872187</v>
      </c>
      <c r="K42" s="10">
        <v>905155</v>
      </c>
    </row>
    <row r="43" spans="1:11" x14ac:dyDescent="0.2">
      <c r="A43" s="195" t="s">
        <v>260</v>
      </c>
      <c r="B43" s="196"/>
      <c r="C43" s="196"/>
      <c r="D43" s="196"/>
      <c r="E43" s="196"/>
      <c r="F43" s="196"/>
      <c r="G43" s="196"/>
      <c r="H43" s="196"/>
      <c r="I43" s="4">
        <v>34</v>
      </c>
      <c r="J43" s="10">
        <v>1596360</v>
      </c>
      <c r="K43" s="10">
        <v>4628876</v>
      </c>
    </row>
    <row r="44" spans="1:11" x14ac:dyDescent="0.2">
      <c r="A44" s="195" t="s">
        <v>261</v>
      </c>
      <c r="B44" s="196"/>
      <c r="C44" s="196"/>
      <c r="D44" s="196"/>
      <c r="E44" s="196"/>
      <c r="F44" s="196"/>
      <c r="G44" s="196"/>
      <c r="H44" s="196"/>
      <c r="I44" s="4">
        <v>35</v>
      </c>
      <c r="J44" s="10">
        <v>0</v>
      </c>
      <c r="K44" s="10">
        <v>0</v>
      </c>
    </row>
    <row r="45" spans="1:11" x14ac:dyDescent="0.2">
      <c r="A45" s="198" t="s">
        <v>262</v>
      </c>
      <c r="B45" s="199"/>
      <c r="C45" s="199"/>
      <c r="D45" s="199"/>
      <c r="E45" s="199"/>
      <c r="F45" s="199"/>
      <c r="G45" s="199"/>
      <c r="H45" s="199"/>
      <c r="I45" s="4">
        <v>36</v>
      </c>
      <c r="J45" s="9">
        <f>SUM(J40:J44)</f>
        <v>240681632</v>
      </c>
      <c r="K45" s="9">
        <f>SUM(K40:K44)</f>
        <v>314542841</v>
      </c>
    </row>
    <row r="46" spans="1:11" x14ac:dyDescent="0.2">
      <c r="A46" s="198" t="s">
        <v>263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0</v>
      </c>
      <c r="K46" s="9">
        <f>IF(K39&gt;K45,K39-K45,0)</f>
        <v>43961473</v>
      </c>
    </row>
    <row r="47" spans="1:11" x14ac:dyDescent="0.2">
      <c r="A47" s="198" t="s">
        <v>264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1836397</v>
      </c>
      <c r="K47" s="9">
        <f>IF(K45&gt;K39,K45-K39,0)</f>
        <v>0</v>
      </c>
    </row>
    <row r="48" spans="1:11" x14ac:dyDescent="0.2">
      <c r="A48" s="195" t="s">
        <v>265</v>
      </c>
      <c r="B48" s="196"/>
      <c r="C48" s="196"/>
      <c r="D48" s="196"/>
      <c r="E48" s="196"/>
      <c r="F48" s="196"/>
      <c r="G48" s="196"/>
      <c r="H48" s="196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195" t="s">
        <v>266</v>
      </c>
      <c r="B49" s="196"/>
      <c r="C49" s="196"/>
      <c r="D49" s="196"/>
      <c r="E49" s="196"/>
      <c r="F49" s="196"/>
      <c r="G49" s="196"/>
      <c r="H49" s="196"/>
      <c r="I49" s="4">
        <v>40</v>
      </c>
      <c r="J49" s="9">
        <f>IF(J21-J20+J34-J33+J47-J46&gt;0,J21-J20+J34-J33+J47-J46,0)</f>
        <v>85818099</v>
      </c>
      <c r="K49" s="9">
        <f>IF(K21-K20+K34-K33+K47-K46&gt;0,K21-K20+K34-K33+K47-K46,0)</f>
        <v>49658265</v>
      </c>
    </row>
    <row r="50" spans="1:11" x14ac:dyDescent="0.2">
      <c r="A50" s="195" t="s">
        <v>267</v>
      </c>
      <c r="B50" s="196"/>
      <c r="C50" s="196"/>
      <c r="D50" s="196"/>
      <c r="E50" s="196"/>
      <c r="F50" s="196"/>
      <c r="G50" s="196"/>
      <c r="H50" s="196"/>
      <c r="I50" s="4">
        <v>41</v>
      </c>
      <c r="J50" s="10">
        <v>220478018</v>
      </c>
      <c r="K50" s="10">
        <v>291877418</v>
      </c>
    </row>
    <row r="51" spans="1:11" x14ac:dyDescent="0.2">
      <c r="A51" s="195" t="s">
        <v>268</v>
      </c>
      <c r="B51" s="196"/>
      <c r="C51" s="196"/>
      <c r="D51" s="196"/>
      <c r="E51" s="196"/>
      <c r="F51" s="196"/>
      <c r="G51" s="196"/>
      <c r="H51" s="196"/>
      <c r="I51" s="4">
        <v>42</v>
      </c>
      <c r="J51" s="10">
        <v>0</v>
      </c>
      <c r="K51" s="10">
        <v>0</v>
      </c>
    </row>
    <row r="52" spans="1:11" x14ac:dyDescent="0.2">
      <c r="A52" s="195" t="s">
        <v>269</v>
      </c>
      <c r="B52" s="196"/>
      <c r="C52" s="196"/>
      <c r="D52" s="196"/>
      <c r="E52" s="196"/>
      <c r="F52" s="196"/>
      <c r="G52" s="196"/>
      <c r="H52" s="196"/>
      <c r="I52" s="4">
        <v>43</v>
      </c>
      <c r="J52" s="10">
        <v>85818099</v>
      </c>
      <c r="K52" s="10">
        <v>49658265</v>
      </c>
    </row>
    <row r="53" spans="1:11" x14ac:dyDescent="0.2">
      <c r="A53" s="214" t="s">
        <v>270</v>
      </c>
      <c r="B53" s="215"/>
      <c r="C53" s="215"/>
      <c r="D53" s="215"/>
      <c r="E53" s="215"/>
      <c r="F53" s="215"/>
      <c r="G53" s="215"/>
      <c r="H53" s="215"/>
      <c r="I53" s="7">
        <v>44</v>
      </c>
      <c r="J53" s="12">
        <f>J50+J51-J52</f>
        <v>134659919</v>
      </c>
      <c r="K53" s="12">
        <f>K50+K51-K52</f>
        <v>242219153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40:K44 J15:K18 J36:K38 J29:K31 J9:K13 J23:K27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28:K28 J45:K49 J14:K14 J39:K39 J32:K34 J53:K53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M19" sqref="M19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140625" style="113"/>
    <col min="14" max="16384" width="9.140625" style="71"/>
  </cols>
  <sheetData>
    <row r="1" spans="1:13" ht="15" customHeight="1" x14ac:dyDescent="0.2">
      <c r="A1" s="281" t="s">
        <v>271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14"/>
    </row>
    <row r="2" spans="1:13" x14ac:dyDescent="0.2">
      <c r="A2" s="289" t="s">
        <v>324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28" t="s">
        <v>308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  <c r="L4" s="87"/>
      <c r="M4" s="113"/>
    </row>
    <row r="5" spans="1:13" ht="31.5" customHeight="1" thickBot="1" x14ac:dyDescent="0.25">
      <c r="A5" s="287" t="s">
        <v>55</v>
      </c>
      <c r="B5" s="287"/>
      <c r="C5" s="287"/>
      <c r="D5" s="287"/>
      <c r="E5" s="287"/>
      <c r="F5" s="287"/>
      <c r="G5" s="287"/>
      <c r="H5" s="287"/>
      <c r="I5" s="72" t="s">
        <v>56</v>
      </c>
      <c r="J5" s="82" t="s">
        <v>163</v>
      </c>
      <c r="K5" s="82" t="s">
        <v>164</v>
      </c>
    </row>
    <row r="6" spans="1:13" x14ac:dyDescent="0.2">
      <c r="A6" s="288">
        <v>1</v>
      </c>
      <c r="B6" s="288"/>
      <c r="C6" s="288"/>
      <c r="D6" s="288"/>
      <c r="E6" s="288"/>
      <c r="F6" s="288"/>
      <c r="G6" s="288"/>
      <c r="H6" s="288"/>
      <c r="I6" s="73">
        <v>2</v>
      </c>
      <c r="J6" s="68" t="s">
        <v>3</v>
      </c>
      <c r="K6" s="68" t="s">
        <v>4</v>
      </c>
    </row>
    <row r="7" spans="1:13" x14ac:dyDescent="0.2">
      <c r="A7" s="273" t="s">
        <v>272</v>
      </c>
      <c r="B7" s="274"/>
      <c r="C7" s="274"/>
      <c r="D7" s="274"/>
      <c r="E7" s="274"/>
      <c r="F7" s="274"/>
      <c r="G7" s="274"/>
      <c r="H7" s="274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73" t="s">
        <v>273</v>
      </c>
      <c r="B8" s="274"/>
      <c r="C8" s="274"/>
      <c r="D8" s="274"/>
      <c r="E8" s="274"/>
      <c r="F8" s="274"/>
      <c r="G8" s="274"/>
      <c r="H8" s="274"/>
      <c r="I8" s="74">
        <v>2</v>
      </c>
      <c r="J8" s="10">
        <f>'Balance sheet'!J72</f>
        <v>186262938</v>
      </c>
      <c r="K8" s="10">
        <f>'Balance sheet'!K72</f>
        <v>185286855</v>
      </c>
    </row>
    <row r="9" spans="1:13" x14ac:dyDescent="0.2">
      <c r="A9" s="273" t="s">
        <v>274</v>
      </c>
      <c r="B9" s="274"/>
      <c r="C9" s="274"/>
      <c r="D9" s="274"/>
      <c r="E9" s="274"/>
      <c r="F9" s="274"/>
      <c r="G9" s="274"/>
      <c r="H9" s="274"/>
      <c r="I9" s="74">
        <v>3</v>
      </c>
      <c r="J9" s="10">
        <f>'Balance sheet'!J73</f>
        <v>483130296.81299728</v>
      </c>
      <c r="K9" s="10">
        <f>'Balance sheet'!K73</f>
        <v>486628386.81299728</v>
      </c>
    </row>
    <row r="10" spans="1:13" x14ac:dyDescent="0.2">
      <c r="A10" s="273" t="s">
        <v>275</v>
      </c>
      <c r="B10" s="274"/>
      <c r="C10" s="274"/>
      <c r="D10" s="274"/>
      <c r="E10" s="274"/>
      <c r="F10" s="274"/>
      <c r="G10" s="274"/>
      <c r="H10" s="274"/>
      <c r="I10" s="74">
        <v>4</v>
      </c>
      <c r="J10" s="10">
        <f>'Balance sheet'!J80</f>
        <v>116939896</v>
      </c>
      <c r="K10" s="10">
        <f>'Balance sheet'!K80</f>
        <v>499702677</v>
      </c>
    </row>
    <row r="11" spans="1:13" x14ac:dyDescent="0.2">
      <c r="A11" s="273" t="s">
        <v>276</v>
      </c>
      <c r="B11" s="274"/>
      <c r="C11" s="274"/>
      <c r="D11" s="274"/>
      <c r="E11" s="274"/>
      <c r="F11" s="274"/>
      <c r="G11" s="274"/>
      <c r="H11" s="274"/>
      <c r="I11" s="74">
        <v>5</v>
      </c>
      <c r="J11" s="10">
        <f>'Balance sheet'!J84</f>
        <v>397310409</v>
      </c>
      <c r="K11" s="10">
        <f>'Balance sheet'!K84</f>
        <v>97251502</v>
      </c>
    </row>
    <row r="12" spans="1:13" x14ac:dyDescent="0.2">
      <c r="A12" s="273" t="s">
        <v>277</v>
      </c>
      <c r="B12" s="274"/>
      <c r="C12" s="274"/>
      <c r="D12" s="274"/>
      <c r="E12" s="274"/>
      <c r="F12" s="274"/>
      <c r="G12" s="274"/>
      <c r="H12" s="274"/>
      <c r="I12" s="74">
        <v>6</v>
      </c>
      <c r="J12" s="10">
        <v>0</v>
      </c>
      <c r="K12" s="10">
        <v>0</v>
      </c>
    </row>
    <row r="13" spans="1:13" x14ac:dyDescent="0.2">
      <c r="A13" s="273" t="s">
        <v>278</v>
      </c>
      <c r="B13" s="274"/>
      <c r="C13" s="274"/>
      <c r="D13" s="274"/>
      <c r="E13" s="274"/>
      <c r="F13" s="274"/>
      <c r="G13" s="274"/>
      <c r="H13" s="274"/>
      <c r="I13" s="74">
        <v>7</v>
      </c>
      <c r="J13" s="10">
        <v>0</v>
      </c>
      <c r="K13" s="10">
        <v>0</v>
      </c>
    </row>
    <row r="14" spans="1:13" x14ac:dyDescent="0.2">
      <c r="A14" s="273" t="s">
        <v>279</v>
      </c>
      <c r="B14" s="274"/>
      <c r="C14" s="274"/>
      <c r="D14" s="274"/>
      <c r="E14" s="274"/>
      <c r="F14" s="274"/>
      <c r="G14" s="274"/>
      <c r="H14" s="274"/>
      <c r="I14" s="74">
        <v>8</v>
      </c>
      <c r="J14" s="10">
        <v>0</v>
      </c>
      <c r="K14" s="10">
        <v>0</v>
      </c>
    </row>
    <row r="15" spans="1:13" x14ac:dyDescent="0.2">
      <c r="A15" s="273" t="s">
        <v>280</v>
      </c>
      <c r="B15" s="274"/>
      <c r="C15" s="274"/>
      <c r="D15" s="274"/>
      <c r="E15" s="274"/>
      <c r="F15" s="274"/>
      <c r="G15" s="274"/>
      <c r="H15" s="274"/>
      <c r="I15" s="74">
        <v>9</v>
      </c>
      <c r="J15" s="10">
        <f>'Balance sheet'!J86</f>
        <v>67711486</v>
      </c>
      <c r="K15" s="10">
        <f>'Balance sheet'!K86</f>
        <v>46570183</v>
      </c>
    </row>
    <row r="16" spans="1:13" x14ac:dyDescent="0.2">
      <c r="A16" s="279" t="s">
        <v>281</v>
      </c>
      <c r="B16" s="280"/>
      <c r="C16" s="280"/>
      <c r="D16" s="280"/>
      <c r="E16" s="280"/>
      <c r="F16" s="280"/>
      <c r="G16" s="280"/>
      <c r="H16" s="280"/>
      <c r="I16" s="74">
        <v>10</v>
      </c>
      <c r="J16" s="9">
        <f>SUM(J7:J15)</f>
        <v>2817755685.8129973</v>
      </c>
      <c r="K16" s="9">
        <f>SUM(K7:K15)</f>
        <v>2881840263.8129973</v>
      </c>
      <c r="M16" s="87"/>
    </row>
    <row r="17" spans="1:11" x14ac:dyDescent="0.2">
      <c r="A17" s="273" t="s">
        <v>282</v>
      </c>
      <c r="B17" s="274"/>
      <c r="C17" s="274"/>
      <c r="D17" s="274"/>
      <c r="E17" s="274"/>
      <c r="F17" s="274"/>
      <c r="G17" s="274"/>
      <c r="H17" s="274"/>
      <c r="I17" s="74">
        <v>11</v>
      </c>
      <c r="J17" s="10">
        <v>1100544</v>
      </c>
      <c r="K17" s="10">
        <v>-15198251</v>
      </c>
    </row>
    <row r="18" spans="1:11" x14ac:dyDescent="0.2">
      <c r="A18" s="273" t="s">
        <v>283</v>
      </c>
      <c r="B18" s="274"/>
      <c r="C18" s="274"/>
      <c r="D18" s="274"/>
      <c r="E18" s="274"/>
      <c r="F18" s="274"/>
      <c r="G18" s="274"/>
      <c r="H18" s="274"/>
      <c r="I18" s="74">
        <v>12</v>
      </c>
      <c r="J18" s="10">
        <v>0</v>
      </c>
      <c r="K18" s="10">
        <v>0</v>
      </c>
    </row>
    <row r="19" spans="1:11" x14ac:dyDescent="0.2">
      <c r="A19" s="273" t="s">
        <v>284</v>
      </c>
      <c r="B19" s="274"/>
      <c r="C19" s="274"/>
      <c r="D19" s="274"/>
      <c r="E19" s="274"/>
      <c r="F19" s="274"/>
      <c r="G19" s="274"/>
      <c r="H19" s="274"/>
      <c r="I19" s="74">
        <v>13</v>
      </c>
      <c r="J19" s="10">
        <v>0</v>
      </c>
      <c r="K19" s="10">
        <v>0</v>
      </c>
    </row>
    <row r="20" spans="1:11" x14ac:dyDescent="0.2">
      <c r="A20" s="273" t="s">
        <v>285</v>
      </c>
      <c r="B20" s="274"/>
      <c r="C20" s="274"/>
      <c r="D20" s="274"/>
      <c r="E20" s="274"/>
      <c r="F20" s="274"/>
      <c r="G20" s="274"/>
      <c r="H20" s="274"/>
      <c r="I20" s="74">
        <v>14</v>
      </c>
      <c r="J20" s="10">
        <v>0</v>
      </c>
      <c r="K20" s="10">
        <v>0</v>
      </c>
    </row>
    <row r="21" spans="1:11" x14ac:dyDescent="0.2">
      <c r="A21" s="273" t="s">
        <v>286</v>
      </c>
      <c r="B21" s="274"/>
      <c r="C21" s="274"/>
      <c r="D21" s="274"/>
      <c r="E21" s="274"/>
      <c r="F21" s="274"/>
      <c r="G21" s="274"/>
      <c r="H21" s="274"/>
      <c r="I21" s="74">
        <v>15</v>
      </c>
      <c r="J21" s="10">
        <v>0</v>
      </c>
      <c r="K21" s="10">
        <v>0</v>
      </c>
    </row>
    <row r="22" spans="1:11" x14ac:dyDescent="0.2">
      <c r="A22" s="273" t="s">
        <v>287</v>
      </c>
      <c r="B22" s="274"/>
      <c r="C22" s="274"/>
      <c r="D22" s="274"/>
      <c r="E22" s="274"/>
      <c r="F22" s="274"/>
      <c r="G22" s="274"/>
      <c r="H22" s="274"/>
      <c r="I22" s="74">
        <v>16</v>
      </c>
      <c r="J22" s="10">
        <v>1031391984</v>
      </c>
      <c r="K22" s="10">
        <v>79282829</v>
      </c>
    </row>
    <row r="23" spans="1:11" x14ac:dyDescent="0.2">
      <c r="A23" s="279" t="s">
        <v>288</v>
      </c>
      <c r="B23" s="280"/>
      <c r="C23" s="280"/>
      <c r="D23" s="280"/>
      <c r="E23" s="280"/>
      <c r="F23" s="280"/>
      <c r="G23" s="280"/>
      <c r="H23" s="280"/>
      <c r="I23" s="74">
        <v>17</v>
      </c>
      <c r="J23" s="12">
        <f>SUM(J17:J22)</f>
        <v>1032492528</v>
      </c>
      <c r="K23" s="12">
        <f>SUM(K17:K22)</f>
        <v>64084578</v>
      </c>
    </row>
    <row r="24" spans="1:11" x14ac:dyDescent="0.2">
      <c r="A24" s="283"/>
      <c r="B24" s="284"/>
      <c r="C24" s="284"/>
      <c r="D24" s="284"/>
      <c r="E24" s="284"/>
      <c r="F24" s="284"/>
      <c r="G24" s="284"/>
      <c r="H24" s="284"/>
      <c r="I24" s="285"/>
      <c r="J24" s="285"/>
      <c r="K24" s="286"/>
    </row>
    <row r="25" spans="1:11" x14ac:dyDescent="0.2">
      <c r="A25" s="275" t="s">
        <v>289</v>
      </c>
      <c r="B25" s="276"/>
      <c r="C25" s="276"/>
      <c r="D25" s="276"/>
      <c r="E25" s="276"/>
      <c r="F25" s="276"/>
      <c r="G25" s="276"/>
      <c r="H25" s="276"/>
      <c r="I25" s="75">
        <v>18</v>
      </c>
      <c r="J25" s="105">
        <f>J23-J26</f>
        <v>1026545571</v>
      </c>
      <c r="K25" s="8">
        <f>K23-K26</f>
        <v>61585881</v>
      </c>
    </row>
    <row r="26" spans="1:11" ht="17.25" customHeight="1" x14ac:dyDescent="0.2">
      <c r="A26" s="277" t="s">
        <v>290</v>
      </c>
      <c r="B26" s="278"/>
      <c r="C26" s="278"/>
      <c r="D26" s="278"/>
      <c r="E26" s="278"/>
      <c r="F26" s="278"/>
      <c r="G26" s="278"/>
      <c r="H26" s="278"/>
      <c r="I26" s="76">
        <v>19</v>
      </c>
      <c r="J26" s="12">
        <v>5946957</v>
      </c>
      <c r="K26" s="12">
        <v>2498697</v>
      </c>
    </row>
    <row r="27" spans="1:11" ht="30" customHeight="1" x14ac:dyDescent="0.2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C2" sqref="C2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2"/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 x14ac:dyDescent="0.25">
      <c r="A2" s="130" t="s">
        <v>307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50.25" customHeight="1" x14ac:dyDescent="0.2">
      <c r="A4" s="131" t="s">
        <v>325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8.7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6.7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0" ht="7.5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x14ac:dyDescent="0.2">
      <c r="A21" s="126"/>
      <c r="B21" s="126"/>
      <c r="C21" s="126"/>
      <c r="D21" s="126"/>
      <c r="E21" s="126"/>
      <c r="F21" s="126"/>
      <c r="G21" s="126"/>
      <c r="H21" s="126"/>
      <c r="I21" s="127"/>
      <c r="J21" s="126"/>
    </row>
    <row r="22" spans="1:10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2016-07-20T06:17:27Z</cp:lastPrinted>
  <dcterms:created xsi:type="dcterms:W3CDTF">2008-10-17T11:51:54Z</dcterms:created>
  <dcterms:modified xsi:type="dcterms:W3CDTF">2016-07-20T08:35:59Z</dcterms:modified>
</cp:coreProperties>
</file>