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AppData\Local\Microsoft\Windows\INetCache\Content.Outlook\GBMKDLP0\"/>
    </mc:Choice>
  </mc:AlternateContent>
  <bookViews>
    <workbookView xWindow="0" yWindow="0" windowWidth="21570" windowHeight="10215"/>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I89" i="19" l="1"/>
  <c r="J89" i="19"/>
  <c r="K89" i="19"/>
  <c r="H89" i="19"/>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I34" i="21" l="1"/>
  <c r="H57" i="20"/>
  <c r="H59" i="20" s="1"/>
  <c r="K60" i="19"/>
  <c r="K14" i="19"/>
  <c r="K61" i="19" s="1"/>
  <c r="K63"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I57" i="20"/>
  <c r="I59" i="20" s="1"/>
  <c r="W33" i="22"/>
  <c r="U33" i="22"/>
  <c r="W38" i="22"/>
  <c r="W57" i="22" s="1"/>
  <c r="U38" i="22"/>
  <c r="U57" i="22" s="1"/>
  <c r="W10" i="22"/>
  <c r="W29" i="22" s="1"/>
  <c r="U10" i="22"/>
  <c r="U29" i="22" s="1"/>
  <c r="I49" i="21" l="1"/>
  <c r="I51" i="21" s="1"/>
  <c r="K62" i="19"/>
  <c r="K67" i="19" s="1"/>
  <c r="K64" i="19"/>
  <c r="K68" i="19"/>
  <c r="H64" i="19"/>
  <c r="I72" i="18"/>
  <c r="I62" i="19"/>
  <c r="I63" i="19"/>
  <c r="I64" i="19"/>
  <c r="H62" i="19"/>
  <c r="H66" i="19" s="1"/>
  <c r="H63" i="19"/>
  <c r="J62" i="19"/>
  <c r="J66" i="19" s="1"/>
  <c r="J64" i="19"/>
  <c r="H67" i="19"/>
  <c r="H68" i="19"/>
  <c r="K66" i="19" l="1"/>
  <c r="I66" i="19"/>
  <c r="I68" i="19"/>
  <c r="I67" i="19"/>
  <c r="J67" i="19"/>
  <c r="J68" i="19"/>
</calcChain>
</file>

<file path=xl/sharedStrings.xml><?xml version="1.0" encoding="utf-8"?>
<sst xmlns="http://schemas.openxmlformats.org/spreadsheetml/2006/main" count="523" uniqueCount="518">
  <si>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</si>
  <si>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</si>
  <si>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</si>
  <si>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</si>
  <si>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</si>
  <si>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</si>
  <si>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</si>
  <si>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</si>
  <si>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</si>
  <si>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</si>
  <si>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</si>
  <si>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</si>
  <si>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</si>
  <si>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</si>
  <si>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</si>
  <si>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</si>
  <si>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</si>
  <si>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</si>
  <si>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</si>
  <si>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</si>
  <si>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</si>
  <si>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</si>
  <si>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</si>
  <si>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</si>
  <si>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</si>
  <si>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</si>
  <si>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</si>
  <si>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</si>
  <si>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</si>
  <si>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</si>
  <si>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</si>
  <si>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</si>
  <si>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</si>
  <si>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</si>
  <si>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</si>
  <si>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</si>
  <si>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</si>
  <si>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</si>
  <si>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</si>
  <si>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</si>
  <si>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</si>
  <si>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</si>
  <si>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</si>
  <si>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</si>
  <si>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</si>
  <si>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</si>
  <si>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</si>
  <si>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</si>
  <si>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</si>
  <si>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</si>
  <si>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</si>
  <si>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</si>
  <si>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</si>
  <si>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</si>
  <si>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</si>
  <si>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</si>
  <si>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</si>
  <si>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</si>
  <si>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</si>
  <si>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</si>
  <si>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</si>
  <si>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</si>
  <si>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</si>
  <si>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</si>
  <si>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</si>
  <si>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</si>
  <si>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</si>
  <si>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</si>
  <si>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</si>
  <si>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</si>
  <si>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</si>
  <si>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</si>
  <si>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</si>
  <si>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</si>
  <si>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</si>
  <si>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</si>
  <si>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</si>
  <si>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</si>
  <si>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</si>
  <si>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</si>
  <si>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</si>
  <si>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</si>
  <si>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</si>
  <si>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</si>
  <si>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</si>
  <si>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</si>
  <si>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</si>
  <si>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</si>
  <si>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</si>
  <si>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</si>
  <si>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</si>
  <si>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</si>
  <si>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</si>
  <si>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</si>
  <si>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</si>
  <si>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</si>
  <si>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</si>
  <si>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</si>
  <si>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</si>
  <si>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</si>
  <si>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</si>
  <si>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</si>
  <si>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</si>
  <si>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</si>
  <si>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</si>
  <si>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</si>
  <si>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</si>
  <si>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</si>
  <si>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</si>
  <si>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</si>
  <si>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</si>
  <si>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</si>
  <si>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</si>
  <si>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</si>
  <si>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</si>
  <si>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</si>
  <si>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</si>
  <si>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</si>
  <si>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</si>
  <si>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</si>
  <si>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</si>
  <si>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</si>
  <si>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</si>
  <si>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</si>
  <si>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</si>
  <si>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</si>
  <si>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</si>
  <si>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</si>
  <si>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</si>
  <si>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</si>
  <si>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</si>
  <si>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</si>
  <si>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</si>
  <si>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</si>
  <si>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</si>
  <si>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</si>
  <si>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</si>
  <si>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</si>
  <si>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</si>
  <si>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</si>
  <si>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</si>
  <si>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</si>
  <si>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</si>
  <si>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</si>
  <si>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</si>
  <si>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</si>
  <si>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</si>
  <si>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</si>
  <si>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</si>
  <si>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</si>
  <si>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</si>
  <si>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</si>
  <si>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</si>
  <si>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</si>
  <si>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</si>
  <si>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</si>
  <si>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</si>
  <si>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</si>
  <si>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</si>
  <si>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</si>
  <si>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</si>
  <si>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</si>
  <si>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</si>
  <si>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</si>
  <si>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</si>
  <si>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</si>
  <si>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</si>
  <si>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</si>
  <si>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</si>
  <si>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</si>
  <si>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</si>
  <si>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</si>
  <si>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</si>
  <si>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</si>
  <si>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</si>
  <si>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</si>
  <si>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</si>
  <si>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</si>
  <si>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</si>
  <si>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</si>
  <si>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</si>
  <si>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</si>
  <si>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</si>
  <si>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</si>
  <si>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</si>
  <si>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</si>
  <si>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</si>
  <si>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</si>
  <si>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</si>
  <si>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</si>
  <si>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</si>
  <si>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</si>
  <si>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</si>
  <si>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</si>
  <si>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</si>
  <si>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</si>
  <si>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</si>
  <si>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</si>
  <si>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</si>
  <si>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</si>
  <si>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</si>
  <si>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</si>
  <si>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</si>
  <si>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</si>
  <si>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</si>
  <si>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</si>
  <si>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</si>
  <si>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</si>
  <si>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</si>
  <si>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</si>
  <si>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</si>
  <si>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</si>
  <si>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</si>
  <si>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</si>
  <si>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</si>
  <si>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</si>
  <si>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</si>
  <si>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</si>
  <si>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</si>
  <si>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</si>
  <si>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</si>
  <si>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</si>
  <si>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</si>
  <si>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</si>
  <si>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</si>
  <si>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</si>
  <si>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</si>
  <si>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</si>
  <si>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</si>
  <si>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</si>
  <si>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</si>
  <si>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</si>
  <si>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</si>
  <si>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</si>
  <si>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</si>
  <si>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</si>
  <si>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</si>
  <si>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</si>
  <si>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</si>
  <si>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</si>
  <si>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</si>
  <si>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</si>
  <si>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</si>
  <si>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</si>
  <si>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</si>
  <si>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</si>
  <si>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</si>
  <si>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</si>
  <si>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</si>
  <si>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</si>
  <si>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</si>
  <si>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</si>
  <si>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</si>
  <si>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</si>
  <si>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</si>
  <si>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</si>
  <si>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</si>
  <si>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</si>
  <si>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</si>
  <si>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</si>
  <si>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</si>
  <si>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</si>
  <si>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</si>
  <si>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</si>
  <si>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</si>
  <si>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</si>
  <si>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</si>
  <si>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</si>
  <si>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</si>
  <si>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</si>
  <si>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</si>
  <si>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</si>
  <si>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</si>
  <si>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</si>
  <si>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</si>
  <si>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</si>
  <si>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</si>
  <si>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</si>
  <si>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</si>
  <si>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</si>
  <si>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</si>
  <si>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</si>
  <si>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</si>
  <si>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</si>
  <si>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</si>
  <si>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</si>
  <si>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</si>
  <si>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</si>
  <si>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</si>
  <si>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</si>
  <si>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</si>
  <si>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</si>
  <si>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</si>
  <si>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</si>
  <si>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</si>
  <si>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</si>
  <si>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</si>
  <si>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</si>
  <si>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</si>
  <si>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</si>
  <si>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</si>
  <si>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</si>
  <si>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</si>
  <si>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</si>
  <si>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</si>
  <si>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</si>
  <si>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</si>
  <si>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</si>
  <si>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</si>
  <si>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</si>
  <si>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</si>
  <si>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</si>
  <si>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</si>
  <si>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</si>
  <si>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</si>
  <si>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</si>
  <si>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</si>
  <si>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</si>
  <si>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</si>
  <si>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</si>
  <si>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</si>
  <si>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</si>
  <si>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</si>
  <si>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</si>
  <si>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</si>
  <si>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</si>
  <si>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</si>
  <si>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</si>
  <si>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</si>
  <si>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</si>
  <si>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</si>
  <si>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</si>
  <si>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</si>
  <si>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</si>
  <si>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</si>
  <si>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</si>
  <si>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</si>
  <si>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</si>
  <si>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</si>
  <si>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</si>
  <si>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</si>
  <si>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</si>
  <si>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</si>
  <si>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</si>
  <si>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</si>
  <si>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</si>
  <si>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</si>
  <si>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</si>
  <si>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</si>
  <si>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</si>
  <si>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</si>
  <si>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</si>
  <si>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</si>
  <si>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</si>
  <si>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</si>
  <si>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</si>
  <si>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</si>
  <si>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</si>
  <si>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</si>
  <si>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</si>
  <si>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</si>
  <si>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</si>
  <si>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</si>
  <si>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</si>
  <si>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</si>
  <si>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</si>
  <si>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</si>
  <si>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</si>
  <si>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</si>
  <si>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</si>
  <si>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</si>
  <si>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</si>
  <si>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</si>
  <si>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</si>
  <si>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</si>
  <si>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</si>
  <si>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</si>
  <si>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</si>
  <si>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</si>
  <si>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</si>
  <si>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</si>
  <si>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</si>
  <si>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</si>
  <si>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</si>
  <si>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</si>
  <si>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</si>
  <si>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</si>
  <si>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</si>
  <si>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</si>
  <si>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</si>
  <si>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</si>
  <si>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</si>
  <si>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</si>
  <si>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</si>
  <si>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</si>
  <si>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</si>
  <si>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</si>
  <si>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</si>
  <si>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</si>
  <si>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</si>
  <si>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</si>
  <si>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</si>
  <si>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</si>
  <si>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</si>
  <si>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</si>
  <si>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</si>
  <si>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</si>
  <si>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</si>
  <si>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</si>
  <si>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</si>
  <si>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</si>
  <si>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</si>
  <si>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</si>
  <si>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</si>
  <si>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</si>
  <si>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</si>
  <si>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</si>
  <si>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</si>
  <si>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</si>
  <si>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</si>
  <si>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</si>
  <si>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</si>
  <si>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</si>
  <si>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</si>
  <si>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</si>
  <si>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</si>
  <si>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</si>
  <si>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</si>
  <si>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</si>
  <si>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</si>
  <si>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</si>
  <si>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</si>
  <si>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</si>
  <si>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</si>
  <si>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</si>
  <si>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</si>
  <si>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</si>
  <si>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</si>
  <si>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</si>
  <si>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</si>
  <si>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</si>
  <si>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</si>
  <si>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</si>
  <si>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</si>
  <si>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</si>
  <si>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</si>
  <si>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</si>
  <si>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</si>
  <si>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</si>
  <si>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</si>
  <si>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</si>
  <si>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</si>
  <si>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</si>
  <si>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</si>
  <si>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</si>
  <si>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</si>
  <si>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</si>
  <si>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</si>
  <si>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</si>
  <si>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</si>
  <si>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</si>
  <si>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</si>
  <si>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</si>
  <si>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</si>
  <si>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</si>
  <si>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</si>
  <si>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</si>
  <si>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</si>
  <si>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</si>
  <si>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</si>
  <si>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</si>
  <si>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</si>
  <si>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</si>
  <si>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</si>
  <si>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</si>
  <si>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</si>
  <si>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</si>
  <si>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</si>
  <si>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</si>
  <si>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</si>
  <si>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</si>
  <si>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</si>
  <si>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</si>
  <si>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</si>
  <si>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</si>
  <si>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</si>
  <si>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</si>
  <si>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</si>
  <si>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</si>
  <si>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</si>
  <si>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</si>
  <si>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</si>
  <si>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</si>
  <si>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</si>
  <si>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</si>
  <si>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01.01.2019.</t>
  </si>
  <si>
    <t>30.06.2019.</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</si>
  <si>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</si>
  <si>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</si>
  <si>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</si>
  <si>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</si>
  <si>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</si>
  <si>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</si>
  <si>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</si>
  <si>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</si>
  <si>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</si>
  <si>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</si>
  <si>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</si>
  <si>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</si>
  <si>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</si>
  <si>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Artner Kukec Julijana</t>
  </si>
  <si>
    <t>No</t>
  </si>
  <si>
    <t>048 653 055</t>
  </si>
  <si>
    <t>Julijana.ArtnerKukec@podravka.hr</t>
  </si>
  <si>
    <t xml:space="preserve">balance as at 30.06.2019. </t>
  </si>
  <si>
    <t>Submitter: PODRAVKA prehrambena industrija d.d., KOPRIVNICA</t>
  </si>
  <si>
    <t>for the period 01.01.2019. to 30.06.2019.</t>
  </si>
  <si>
    <t xml:space="preserve">NOTES TO FINANCIAL STATEMENTS - TFI
(drawn up for quarterly reporting periods)
Name of the issuer:   PODRAVKA prehrambena industrija d.d., KOPRIVNICA
Personal identification number (OIB):   18928523252
Reporting period: 01.01.2019.-30.06.2019.
Unaudited financial statements of Podravka d.d. for the period 1-6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30.06.2019. value of Podravka d.d. right-of-use asset amounts to 37,7 mil. HRK and lease liabilities amounts to 38,1 mil. HRK. 
Detailed information on financial statements are available in PDF document " Podravka d.d. business results for 1-6 2019 period - unaudited" which has been simultaneously published with this document on HANFA, Zagreb Stock Exchange and Issuers web pages.
The half-year financial report for 2019 has not been audited.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</si>
</sst>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workbookViewId="0">
      <selection activeCell="O9" sqref="O9"/>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77" t="s">
        <v>495</v>
      </c>
      <c r="F4" s="178"/>
      <c r="G4" s="77" t="s">
        <v>3</v>
      </c>
      <c r="H4" s="177" t="s">
        <v>496</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497</v>
      </c>
      <c r="D11" s="161"/>
      <c r="E11" s="91"/>
      <c r="F11" s="126" t="s">
        <v>8</v>
      </c>
      <c r="G11" s="164"/>
      <c r="H11" s="142" t="s">
        <v>498</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499</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500</v>
      </c>
      <c r="D15" s="161"/>
      <c r="E15" s="165"/>
      <c r="F15" s="156"/>
      <c r="G15" s="97" t="s">
        <v>11</v>
      </c>
      <c r="H15" s="142" t="s">
        <v>502</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501</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503</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48000</v>
      </c>
      <c r="D21" s="143"/>
      <c r="E21" s="132"/>
      <c r="F21" s="132"/>
      <c r="G21" s="133" t="s">
        <v>504</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505</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506</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507</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3348</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508</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509</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511</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510</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512</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513</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H146" sqref="H14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514</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515</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2001729017</v>
      </c>
      <c r="I9" s="34">
        <f>I10+I17+I27+I38+I43</f>
        <v>2027044862</v>
      </c>
    </row>
    <row r="10" spans="1:9" ht="12.75" customHeight="1" x14ac:dyDescent="0.2">
      <c r="A10" s="187" t="s">
        <v>51</v>
      </c>
      <c r="B10" s="187"/>
      <c r="C10" s="187"/>
      <c r="D10" s="187"/>
      <c r="E10" s="187"/>
      <c r="F10" s="187"/>
      <c r="G10" s="16">
        <v>3</v>
      </c>
      <c r="H10" s="34">
        <f>H11+H12+H13+H14+H15+H16</f>
        <v>83550892</v>
      </c>
      <c r="I10" s="34">
        <f>I11+I12+I13+I14+I15+I16</f>
        <v>87899282</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82012693</v>
      </c>
      <c r="I12" s="33">
        <v>75710841</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1538199</v>
      </c>
      <c r="I15" s="33">
        <v>12188441</v>
      </c>
    </row>
    <row r="16" spans="1:9" ht="12.75" customHeight="1" x14ac:dyDescent="0.2">
      <c r="A16" s="183" t="s">
        <v>57</v>
      </c>
      <c r="B16" s="183"/>
      <c r="C16" s="183"/>
      <c r="D16" s="183"/>
      <c r="E16" s="183"/>
      <c r="F16" s="183"/>
      <c r="G16" s="15">
        <v>9</v>
      </c>
      <c r="H16" s="33">
        <v>0</v>
      </c>
      <c r="I16" s="33">
        <v>0</v>
      </c>
    </row>
    <row r="17" spans="1:9" ht="12.75" customHeight="1" x14ac:dyDescent="0.2">
      <c r="A17" s="187" t="s">
        <v>58</v>
      </c>
      <c r="B17" s="187"/>
      <c r="C17" s="187"/>
      <c r="D17" s="187"/>
      <c r="E17" s="187"/>
      <c r="F17" s="187"/>
      <c r="G17" s="16">
        <v>10</v>
      </c>
      <c r="H17" s="34">
        <f>H18+H19+H20+H21+H22+H23+H24+H25+H26</f>
        <v>943805991</v>
      </c>
      <c r="I17" s="34">
        <f>I18+I19+I20+I21+I22+I23+I24+I25+I26</f>
        <v>963849937</v>
      </c>
    </row>
    <row r="18" spans="1:9" ht="12.75" customHeight="1" x14ac:dyDescent="0.2">
      <c r="A18" s="183" t="s">
        <v>59</v>
      </c>
      <c r="B18" s="183"/>
      <c r="C18" s="183"/>
      <c r="D18" s="183"/>
      <c r="E18" s="183"/>
      <c r="F18" s="183"/>
      <c r="G18" s="15">
        <v>11</v>
      </c>
      <c r="H18" s="33">
        <v>45420448</v>
      </c>
      <c r="I18" s="33">
        <v>58071949</v>
      </c>
    </row>
    <row r="19" spans="1:9" ht="12.75" customHeight="1" x14ac:dyDescent="0.2">
      <c r="A19" s="183" t="s">
        <v>60</v>
      </c>
      <c r="B19" s="183"/>
      <c r="C19" s="183"/>
      <c r="D19" s="183"/>
      <c r="E19" s="183"/>
      <c r="F19" s="183"/>
      <c r="G19" s="15">
        <v>12</v>
      </c>
      <c r="H19" s="33">
        <v>438893781</v>
      </c>
      <c r="I19" s="33">
        <v>431269090</v>
      </c>
    </row>
    <row r="20" spans="1:9" ht="12.75" customHeight="1" x14ac:dyDescent="0.2">
      <c r="A20" s="183" t="s">
        <v>61</v>
      </c>
      <c r="B20" s="183"/>
      <c r="C20" s="183"/>
      <c r="D20" s="183"/>
      <c r="E20" s="183"/>
      <c r="F20" s="183"/>
      <c r="G20" s="15">
        <v>13</v>
      </c>
      <c r="H20" s="33">
        <v>251711854</v>
      </c>
      <c r="I20" s="33">
        <v>263961422</v>
      </c>
    </row>
    <row r="21" spans="1:9" ht="12.75" customHeight="1" x14ac:dyDescent="0.2">
      <c r="A21" s="183" t="s">
        <v>62</v>
      </c>
      <c r="B21" s="183"/>
      <c r="C21" s="183"/>
      <c r="D21" s="183"/>
      <c r="E21" s="183"/>
      <c r="F21" s="183"/>
      <c r="G21" s="15">
        <v>14</v>
      </c>
      <c r="H21" s="33">
        <v>24059995</v>
      </c>
      <c r="I21" s="33">
        <v>43855796</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285258</v>
      </c>
      <c r="I23" s="33">
        <v>2118898</v>
      </c>
    </row>
    <row r="24" spans="1:9" ht="12.75" customHeight="1" x14ac:dyDescent="0.2">
      <c r="A24" s="183" t="s">
        <v>65</v>
      </c>
      <c r="B24" s="183"/>
      <c r="C24" s="183"/>
      <c r="D24" s="183"/>
      <c r="E24" s="183"/>
      <c r="F24" s="183"/>
      <c r="G24" s="15">
        <v>17</v>
      </c>
      <c r="H24" s="33">
        <v>60854260</v>
      </c>
      <c r="I24" s="33">
        <v>42734027</v>
      </c>
    </row>
    <row r="25" spans="1:9" ht="12.75" customHeight="1" x14ac:dyDescent="0.2">
      <c r="A25" s="183" t="s">
        <v>66</v>
      </c>
      <c r="B25" s="183"/>
      <c r="C25" s="183"/>
      <c r="D25" s="183"/>
      <c r="E25" s="183"/>
      <c r="F25" s="183"/>
      <c r="G25" s="15">
        <v>18</v>
      </c>
      <c r="H25" s="33">
        <v>714344</v>
      </c>
      <c r="I25" s="33">
        <v>706364</v>
      </c>
    </row>
    <row r="26" spans="1:9" ht="12.75" customHeight="1" x14ac:dyDescent="0.2">
      <c r="A26" s="183" t="s">
        <v>67</v>
      </c>
      <c r="B26" s="183"/>
      <c r="C26" s="183"/>
      <c r="D26" s="183"/>
      <c r="E26" s="183"/>
      <c r="F26" s="183"/>
      <c r="G26" s="15">
        <v>19</v>
      </c>
      <c r="H26" s="33">
        <v>121866051</v>
      </c>
      <c r="I26" s="33">
        <v>121132391</v>
      </c>
    </row>
    <row r="27" spans="1:9" ht="12.75" customHeight="1" x14ac:dyDescent="0.2">
      <c r="A27" s="187" t="s">
        <v>68</v>
      </c>
      <c r="B27" s="187"/>
      <c r="C27" s="187"/>
      <c r="D27" s="187"/>
      <c r="E27" s="187"/>
      <c r="F27" s="187"/>
      <c r="G27" s="16">
        <v>20</v>
      </c>
      <c r="H27" s="34">
        <f>SUM(H28:H37)</f>
        <v>944698747</v>
      </c>
      <c r="I27" s="34">
        <f>SUM(I28:I37)</f>
        <v>947270036</v>
      </c>
    </row>
    <row r="28" spans="1:9" ht="12.75" customHeight="1" x14ac:dyDescent="0.2">
      <c r="A28" s="183" t="s">
        <v>69</v>
      </c>
      <c r="B28" s="183"/>
      <c r="C28" s="183"/>
      <c r="D28" s="183"/>
      <c r="E28" s="183"/>
      <c r="F28" s="183"/>
      <c r="G28" s="15">
        <v>21</v>
      </c>
      <c r="H28" s="33">
        <v>939068333</v>
      </c>
      <c r="I28" s="33">
        <v>941866719</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5283130</v>
      </c>
      <c r="I30" s="33">
        <v>4665426</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140500</v>
      </c>
      <c r="I34" s="33">
        <v>529844</v>
      </c>
    </row>
    <row r="35" spans="1:9" ht="12.75" customHeight="1" x14ac:dyDescent="0.2">
      <c r="A35" s="183" t="s">
        <v>76</v>
      </c>
      <c r="B35" s="183"/>
      <c r="C35" s="183"/>
      <c r="D35" s="183"/>
      <c r="E35" s="183"/>
      <c r="F35" s="183"/>
      <c r="G35" s="15">
        <v>28</v>
      </c>
      <c r="H35" s="33">
        <v>206784</v>
      </c>
      <c r="I35" s="33">
        <v>208047</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29673387</v>
      </c>
      <c r="I43" s="33">
        <v>28025607</v>
      </c>
    </row>
    <row r="44" spans="1:9" ht="12.75" customHeight="1" x14ac:dyDescent="0.2">
      <c r="A44" s="185" t="s">
        <v>85</v>
      </c>
      <c r="B44" s="185"/>
      <c r="C44" s="185"/>
      <c r="D44" s="185"/>
      <c r="E44" s="185"/>
      <c r="F44" s="185"/>
      <c r="G44" s="16">
        <v>37</v>
      </c>
      <c r="H44" s="34">
        <f>H45+H53+H60+H70</f>
        <v>987808109</v>
      </c>
      <c r="I44" s="34">
        <f>I45+I53+I60+I70</f>
        <v>1039572497</v>
      </c>
    </row>
    <row r="45" spans="1:9" ht="12.75" customHeight="1" x14ac:dyDescent="0.2">
      <c r="A45" s="187" t="s">
        <v>86</v>
      </c>
      <c r="B45" s="187"/>
      <c r="C45" s="187"/>
      <c r="D45" s="187"/>
      <c r="E45" s="187"/>
      <c r="F45" s="187"/>
      <c r="G45" s="16">
        <v>38</v>
      </c>
      <c r="H45" s="34">
        <f>SUM(H46:H52)</f>
        <v>369330573</v>
      </c>
      <c r="I45" s="34">
        <f>SUM(I46:I52)</f>
        <v>388205259</v>
      </c>
    </row>
    <row r="46" spans="1:9" ht="12.75" customHeight="1" x14ac:dyDescent="0.2">
      <c r="A46" s="183" t="s">
        <v>87</v>
      </c>
      <c r="B46" s="183"/>
      <c r="C46" s="183"/>
      <c r="D46" s="183"/>
      <c r="E46" s="183"/>
      <c r="F46" s="183"/>
      <c r="G46" s="15">
        <v>39</v>
      </c>
      <c r="H46" s="33">
        <v>140914574</v>
      </c>
      <c r="I46" s="33">
        <v>144357814</v>
      </c>
    </row>
    <row r="47" spans="1:9" ht="12.75" customHeight="1" x14ac:dyDescent="0.2">
      <c r="A47" s="183" t="s">
        <v>88</v>
      </c>
      <c r="B47" s="183"/>
      <c r="C47" s="183"/>
      <c r="D47" s="183"/>
      <c r="E47" s="183"/>
      <c r="F47" s="183"/>
      <c r="G47" s="15">
        <v>40</v>
      </c>
      <c r="H47" s="33">
        <v>27699930</v>
      </c>
      <c r="I47" s="33">
        <v>24585100</v>
      </c>
    </row>
    <row r="48" spans="1:9" ht="12.75" customHeight="1" x14ac:dyDescent="0.2">
      <c r="A48" s="183" t="s">
        <v>89</v>
      </c>
      <c r="B48" s="183"/>
      <c r="C48" s="183"/>
      <c r="D48" s="183"/>
      <c r="E48" s="183"/>
      <c r="F48" s="183"/>
      <c r="G48" s="15">
        <v>41</v>
      </c>
      <c r="H48" s="33">
        <v>154115542</v>
      </c>
      <c r="I48" s="33">
        <v>153382060</v>
      </c>
    </row>
    <row r="49" spans="1:9" ht="12.75" customHeight="1" x14ac:dyDescent="0.2">
      <c r="A49" s="183" t="s">
        <v>90</v>
      </c>
      <c r="B49" s="183"/>
      <c r="C49" s="183"/>
      <c r="D49" s="183"/>
      <c r="E49" s="183"/>
      <c r="F49" s="183"/>
      <c r="G49" s="15">
        <v>42</v>
      </c>
      <c r="H49" s="33">
        <v>45525456</v>
      </c>
      <c r="I49" s="33">
        <v>64805214</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1075071</v>
      </c>
      <c r="I51" s="33">
        <v>1075071</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488945847</v>
      </c>
      <c r="I53" s="34">
        <f>SUM(I54:I59)</f>
        <v>563451487</v>
      </c>
    </row>
    <row r="54" spans="1:9" ht="12.75" customHeight="1" x14ac:dyDescent="0.2">
      <c r="A54" s="183" t="s">
        <v>95</v>
      </c>
      <c r="B54" s="183"/>
      <c r="C54" s="183"/>
      <c r="D54" s="183"/>
      <c r="E54" s="183"/>
      <c r="F54" s="183"/>
      <c r="G54" s="15">
        <v>47</v>
      </c>
      <c r="H54" s="33">
        <v>280402725</v>
      </c>
      <c r="I54" s="33">
        <v>322154092</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200165110</v>
      </c>
      <c r="I56" s="33">
        <v>239563179</v>
      </c>
    </row>
    <row r="57" spans="1:9" ht="12.75" customHeight="1" x14ac:dyDescent="0.2">
      <c r="A57" s="183" t="s">
        <v>98</v>
      </c>
      <c r="B57" s="183"/>
      <c r="C57" s="183"/>
      <c r="D57" s="183"/>
      <c r="E57" s="183"/>
      <c r="F57" s="183"/>
      <c r="G57" s="15">
        <v>50</v>
      </c>
      <c r="H57" s="33">
        <v>512864</v>
      </c>
      <c r="I57" s="33">
        <v>812891</v>
      </c>
    </row>
    <row r="58" spans="1:9" ht="12.75" customHeight="1" x14ac:dyDescent="0.2">
      <c r="A58" s="183" t="s">
        <v>99</v>
      </c>
      <c r="B58" s="183"/>
      <c r="C58" s="183"/>
      <c r="D58" s="183"/>
      <c r="E58" s="183"/>
      <c r="F58" s="183"/>
      <c r="G58" s="15">
        <v>51</v>
      </c>
      <c r="H58" s="33">
        <v>7737922</v>
      </c>
      <c r="I58" s="33">
        <v>788617</v>
      </c>
    </row>
    <row r="59" spans="1:9" ht="12.75" customHeight="1" x14ac:dyDescent="0.2">
      <c r="A59" s="183" t="s">
        <v>100</v>
      </c>
      <c r="B59" s="183"/>
      <c r="C59" s="183"/>
      <c r="D59" s="183"/>
      <c r="E59" s="183"/>
      <c r="F59" s="183"/>
      <c r="G59" s="15">
        <v>52</v>
      </c>
      <c r="H59" s="33">
        <v>127226</v>
      </c>
      <c r="I59" s="33">
        <v>132708</v>
      </c>
    </row>
    <row r="60" spans="1:9" ht="12.75" customHeight="1" x14ac:dyDescent="0.2">
      <c r="A60" s="187" t="s">
        <v>101</v>
      </c>
      <c r="B60" s="187"/>
      <c r="C60" s="187"/>
      <c r="D60" s="187"/>
      <c r="E60" s="187"/>
      <c r="F60" s="187"/>
      <c r="G60" s="16">
        <v>53</v>
      </c>
      <c r="H60" s="34">
        <f>SUM(H61:H69)</f>
        <v>61365184</v>
      </c>
      <c r="I60" s="34">
        <f>SUM(I61:I69)</f>
        <v>61876766</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61069474</v>
      </c>
      <c r="I63" s="33">
        <v>61714414</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295710</v>
      </c>
      <c r="I67" s="33">
        <v>162352</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68166505</v>
      </c>
      <c r="I70" s="33">
        <v>26038985</v>
      </c>
    </row>
    <row r="71" spans="1:9" ht="12.75" customHeight="1" x14ac:dyDescent="0.2">
      <c r="A71" s="184" t="s">
        <v>112</v>
      </c>
      <c r="B71" s="184"/>
      <c r="C71" s="184"/>
      <c r="D71" s="184"/>
      <c r="E71" s="184"/>
      <c r="F71" s="184"/>
      <c r="G71" s="15">
        <v>64</v>
      </c>
      <c r="H71" s="33">
        <v>4510408</v>
      </c>
      <c r="I71" s="33">
        <v>3193680</v>
      </c>
    </row>
    <row r="72" spans="1:9" ht="12.75" customHeight="1" x14ac:dyDescent="0.2">
      <c r="A72" s="185" t="s">
        <v>113</v>
      </c>
      <c r="B72" s="185"/>
      <c r="C72" s="185"/>
      <c r="D72" s="185"/>
      <c r="E72" s="185"/>
      <c r="F72" s="185"/>
      <c r="G72" s="16">
        <v>65</v>
      </c>
      <c r="H72" s="34">
        <f>H8+H9+H44+H71</f>
        <v>2994047534</v>
      </c>
      <c r="I72" s="34">
        <f>I8+I9+I44+I71</f>
        <v>3069811039</v>
      </c>
    </row>
    <row r="73" spans="1:9" ht="12.75" customHeight="1" x14ac:dyDescent="0.2">
      <c r="A73" s="184" t="s">
        <v>114</v>
      </c>
      <c r="B73" s="184"/>
      <c r="C73" s="184"/>
      <c r="D73" s="184"/>
      <c r="E73" s="184"/>
      <c r="F73" s="184"/>
      <c r="G73" s="15">
        <v>66</v>
      </c>
      <c r="H73" s="33">
        <v>1048180995</v>
      </c>
      <c r="I73" s="33">
        <v>1038787493</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2189169838</v>
      </c>
      <c r="I75" s="34">
        <f>I76+I77+I78+I84+I85+I89+I92+I95</f>
        <v>2226166032</v>
      </c>
    </row>
    <row r="76" spans="1:9" ht="12.75" customHeight="1" x14ac:dyDescent="0.2">
      <c r="A76" s="183" t="s">
        <v>117</v>
      </c>
      <c r="B76" s="183"/>
      <c r="C76" s="183"/>
      <c r="D76" s="183"/>
      <c r="E76" s="183"/>
      <c r="F76" s="183"/>
      <c r="G76" s="15">
        <v>68</v>
      </c>
      <c r="H76" s="33">
        <v>1566400660</v>
      </c>
      <c r="I76" s="33">
        <v>1566400660</v>
      </c>
    </row>
    <row r="77" spans="1:9" ht="12.75" customHeight="1" x14ac:dyDescent="0.2">
      <c r="A77" s="183" t="s">
        <v>118</v>
      </c>
      <c r="B77" s="183"/>
      <c r="C77" s="183"/>
      <c r="D77" s="183"/>
      <c r="E77" s="183"/>
      <c r="F77" s="183"/>
      <c r="G77" s="15">
        <v>69</v>
      </c>
      <c r="H77" s="33">
        <v>177874586</v>
      </c>
      <c r="I77" s="33">
        <v>175263564</v>
      </c>
    </row>
    <row r="78" spans="1:9" ht="12.75" customHeight="1" x14ac:dyDescent="0.2">
      <c r="A78" s="187" t="s">
        <v>119</v>
      </c>
      <c r="B78" s="187"/>
      <c r="C78" s="187"/>
      <c r="D78" s="187"/>
      <c r="E78" s="187"/>
      <c r="F78" s="187"/>
      <c r="G78" s="16">
        <v>70</v>
      </c>
      <c r="H78" s="34">
        <f>SUM(H79:H83)</f>
        <v>328057266</v>
      </c>
      <c r="I78" s="34">
        <f>SUM(I79:I83)</f>
        <v>381952874</v>
      </c>
    </row>
    <row r="79" spans="1:9" ht="12.75" customHeight="1" x14ac:dyDescent="0.2">
      <c r="A79" s="183" t="s">
        <v>120</v>
      </c>
      <c r="B79" s="183"/>
      <c r="C79" s="183"/>
      <c r="D79" s="183"/>
      <c r="E79" s="183"/>
      <c r="F79" s="183"/>
      <c r="G79" s="15">
        <v>71</v>
      </c>
      <c r="H79" s="33">
        <v>30947466</v>
      </c>
      <c r="I79" s="33">
        <v>36604532</v>
      </c>
    </row>
    <row r="80" spans="1:9" ht="12.75" customHeight="1" x14ac:dyDescent="0.2">
      <c r="A80" s="183" t="s">
        <v>121</v>
      </c>
      <c r="B80" s="183"/>
      <c r="C80" s="183"/>
      <c r="D80" s="183"/>
      <c r="E80" s="183"/>
      <c r="F80" s="183"/>
      <c r="G80" s="15">
        <v>72</v>
      </c>
      <c r="H80" s="33">
        <v>147604502</v>
      </c>
      <c r="I80" s="33">
        <v>147604502</v>
      </c>
    </row>
    <row r="81" spans="1:9" ht="12.75" customHeight="1" x14ac:dyDescent="0.2">
      <c r="A81" s="183" t="s">
        <v>122</v>
      </c>
      <c r="B81" s="183"/>
      <c r="C81" s="183"/>
      <c r="D81" s="183"/>
      <c r="E81" s="183"/>
      <c r="F81" s="183"/>
      <c r="G81" s="15">
        <v>73</v>
      </c>
      <c r="H81" s="33">
        <v>-54209463</v>
      </c>
      <c r="I81" s="33">
        <v>-49375153</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203714761</v>
      </c>
      <c r="I83" s="33">
        <v>247118993</v>
      </c>
    </row>
    <row r="84" spans="1:9" ht="12.75" customHeight="1" x14ac:dyDescent="0.2">
      <c r="A84" s="186" t="s">
        <v>125</v>
      </c>
      <c r="B84" s="186"/>
      <c r="C84" s="186"/>
      <c r="D84" s="186"/>
      <c r="E84" s="186"/>
      <c r="F84" s="186"/>
      <c r="G84" s="119">
        <v>76</v>
      </c>
      <c r="H84" s="120">
        <v>0</v>
      </c>
      <c r="I84" s="120">
        <v>0</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3696000</v>
      </c>
      <c r="I89" s="34">
        <f>I90-I91</f>
        <v>4890975</v>
      </c>
    </row>
    <row r="90" spans="1:9" ht="12.75" customHeight="1" x14ac:dyDescent="0.2">
      <c r="A90" s="183" t="s">
        <v>131</v>
      </c>
      <c r="B90" s="183"/>
      <c r="C90" s="183"/>
      <c r="D90" s="183"/>
      <c r="E90" s="183"/>
      <c r="F90" s="183"/>
      <c r="G90" s="15">
        <v>82</v>
      </c>
      <c r="H90" s="33">
        <v>3696000</v>
      </c>
      <c r="I90" s="33">
        <v>4890975</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113141326</v>
      </c>
      <c r="I92" s="34">
        <f>I93-I94</f>
        <v>97657959</v>
      </c>
    </row>
    <row r="93" spans="1:9" ht="12.75" customHeight="1" x14ac:dyDescent="0.2">
      <c r="A93" s="183" t="s">
        <v>134</v>
      </c>
      <c r="B93" s="183"/>
      <c r="C93" s="183"/>
      <c r="D93" s="183"/>
      <c r="E93" s="183"/>
      <c r="F93" s="183"/>
      <c r="G93" s="15">
        <v>85</v>
      </c>
      <c r="H93" s="33">
        <v>113141326</v>
      </c>
      <c r="I93" s="33">
        <v>97657959</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32817905</v>
      </c>
      <c r="I96" s="34">
        <f>SUM(I97:I102)</f>
        <v>33066619</v>
      </c>
    </row>
    <row r="97" spans="1:9" ht="31.9" customHeight="1" x14ac:dyDescent="0.2">
      <c r="A97" s="183" t="s">
        <v>138</v>
      </c>
      <c r="B97" s="183"/>
      <c r="C97" s="183"/>
      <c r="D97" s="183"/>
      <c r="E97" s="183"/>
      <c r="F97" s="183"/>
      <c r="G97" s="15">
        <v>89</v>
      </c>
      <c r="H97" s="33">
        <v>19811677</v>
      </c>
      <c r="I97" s="33">
        <v>19811677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13006228</v>
      </c>
      <c r="I99" s="33">
        <v>13254942</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181202712</v>
      </c>
      <c r="I103" s="34">
        <f>SUM(I104:I114)</f>
        <v>143729575</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181202712</v>
      </c>
      <c r="I109" s="33">
        <v>143729575</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542996031</v>
      </c>
      <c r="I115" s="34">
        <f>SUM(I116:I129)</f>
        <v>595919664</v>
      </c>
    </row>
    <row r="116" spans="1:9" ht="12.75" customHeight="1" x14ac:dyDescent="0.2">
      <c r="A116" s="183" t="s">
        <v>157</v>
      </c>
      <c r="B116" s="183"/>
      <c r="C116" s="183"/>
      <c r="D116" s="183"/>
      <c r="E116" s="183"/>
      <c r="F116" s="183"/>
      <c r="G116" s="15">
        <v>108</v>
      </c>
      <c r="H116" s="33">
        <v>39997328</v>
      </c>
      <c r="I116" s="33">
        <v>28964249</v>
      </c>
    </row>
    <row r="117" spans="1:9" ht="22.15" customHeight="1" x14ac:dyDescent="0.2">
      <c r="A117" s="183" t="s">
        <v>158</v>
      </c>
      <c r="B117" s="183"/>
      <c r="C117" s="183"/>
      <c r="D117" s="183"/>
      <c r="E117" s="183"/>
      <c r="F117" s="183"/>
      <c r="G117" s="15">
        <v>109</v>
      </c>
      <c r="H117" s="33">
        <v>29720699</v>
      </c>
      <c r="I117" s="33">
        <v>48125461</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605256</v>
      </c>
      <c r="I120" s="33">
        <v>594226</v>
      </c>
    </row>
    <row r="121" spans="1:9" ht="12.75" customHeight="1" x14ac:dyDescent="0.2">
      <c r="A121" s="183" t="s">
        <v>162</v>
      </c>
      <c r="B121" s="183"/>
      <c r="C121" s="183"/>
      <c r="D121" s="183"/>
      <c r="E121" s="183"/>
      <c r="F121" s="183"/>
      <c r="G121" s="15">
        <v>113</v>
      </c>
      <c r="H121" s="33">
        <v>176901761</v>
      </c>
      <c r="I121" s="33">
        <v>164386928</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245821222</v>
      </c>
      <c r="I123" s="33">
        <v>228933486</v>
      </c>
    </row>
    <row r="124" spans="1:9" x14ac:dyDescent="0.2">
      <c r="A124" s="183" t="s">
        <v>165</v>
      </c>
      <c r="B124" s="183"/>
      <c r="C124" s="183"/>
      <c r="D124" s="183"/>
      <c r="E124" s="183"/>
      <c r="F124" s="183"/>
      <c r="G124" s="15">
        <v>116</v>
      </c>
      <c r="H124" s="33">
        <v>25228</v>
      </c>
      <c r="I124" s="33">
        <v>263907</v>
      </c>
    </row>
    <row r="125" spans="1:9" x14ac:dyDescent="0.2">
      <c r="A125" s="183" t="s">
        <v>166</v>
      </c>
      <c r="B125" s="183"/>
      <c r="C125" s="183"/>
      <c r="D125" s="183"/>
      <c r="E125" s="183"/>
      <c r="F125" s="183"/>
      <c r="G125" s="15">
        <v>117</v>
      </c>
      <c r="H125" s="33">
        <v>34661926</v>
      </c>
      <c r="I125" s="33">
        <v>30188133</v>
      </c>
    </row>
    <row r="126" spans="1:9" x14ac:dyDescent="0.2">
      <c r="A126" s="183" t="s">
        <v>167</v>
      </c>
      <c r="B126" s="183"/>
      <c r="C126" s="183"/>
      <c r="D126" s="183"/>
      <c r="E126" s="183"/>
      <c r="F126" s="183"/>
      <c r="G126" s="15">
        <v>118</v>
      </c>
      <c r="H126" s="33">
        <v>12830510</v>
      </c>
      <c r="I126" s="33">
        <v>29404334</v>
      </c>
    </row>
    <row r="127" spans="1:9" x14ac:dyDescent="0.2">
      <c r="A127" s="183" t="s">
        <v>168</v>
      </c>
      <c r="B127" s="183"/>
      <c r="C127" s="183"/>
      <c r="D127" s="183"/>
      <c r="E127" s="183"/>
      <c r="F127" s="183"/>
      <c r="G127" s="15">
        <v>119</v>
      </c>
      <c r="H127" s="33">
        <v>1470793</v>
      </c>
      <c r="I127" s="33">
        <v>64332770</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961308</v>
      </c>
      <c r="I129" s="33">
        <v>726170</v>
      </c>
    </row>
    <row r="130" spans="1:9" ht="22.15" customHeight="1" x14ac:dyDescent="0.2">
      <c r="A130" s="184" t="s">
        <v>171</v>
      </c>
      <c r="B130" s="184"/>
      <c r="C130" s="184"/>
      <c r="D130" s="184"/>
      <c r="E130" s="184"/>
      <c r="F130" s="184"/>
      <c r="G130" s="15">
        <v>122</v>
      </c>
      <c r="H130" s="33">
        <v>47861048</v>
      </c>
      <c r="I130" s="33">
        <v>70929149</v>
      </c>
    </row>
    <row r="131" spans="1:9" x14ac:dyDescent="0.2">
      <c r="A131" s="185" t="s">
        <v>172</v>
      </c>
      <c r="B131" s="185"/>
      <c r="C131" s="185"/>
      <c r="D131" s="185"/>
      <c r="E131" s="185"/>
      <c r="F131" s="185"/>
      <c r="G131" s="16">
        <v>123</v>
      </c>
      <c r="H131" s="34">
        <f>H75+H96+H103+H115+H130</f>
        <v>2994047534</v>
      </c>
      <c r="I131" s="34">
        <f>I75+I96+I103+I115+I130</f>
        <v>3069811039</v>
      </c>
    </row>
    <row r="132" spans="1:9" x14ac:dyDescent="0.2">
      <c r="A132" s="184" t="s">
        <v>173</v>
      </c>
      <c r="B132" s="184"/>
      <c r="C132" s="184"/>
      <c r="D132" s="184"/>
      <c r="E132" s="184"/>
      <c r="F132" s="184"/>
      <c r="G132" s="15">
        <v>124</v>
      </c>
      <c r="H132" s="33">
        <v>1048180995</v>
      </c>
      <c r="I132" s="33">
        <v>1038787493</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N102" sqref="N10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516</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515</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961584465</v>
      </c>
      <c r="I8" s="37">
        <f>SUM(I9:I13)</f>
        <v>497198676</v>
      </c>
      <c r="J8" s="37">
        <f>SUM(J9:J13)</f>
        <v>1053514970</v>
      </c>
      <c r="K8" s="37">
        <f>SUM(K9:K13)</f>
        <v>556806234</v>
      </c>
    </row>
    <row r="9" spans="1:11" x14ac:dyDescent="0.2">
      <c r="A9" s="183" t="s">
        <v>185</v>
      </c>
      <c r="B9" s="183"/>
      <c r="C9" s="183"/>
      <c r="D9" s="183"/>
      <c r="E9" s="183"/>
      <c r="F9" s="183"/>
      <c r="G9" s="15">
        <v>126</v>
      </c>
      <c r="H9" s="33">
        <v>360402035</v>
      </c>
      <c r="I9" s="33">
        <v>172070086</v>
      </c>
      <c r="J9" s="33">
        <v>418560573</v>
      </c>
      <c r="K9" s="33">
        <v>214061753</v>
      </c>
    </row>
    <row r="10" spans="1:11" x14ac:dyDescent="0.2">
      <c r="A10" s="183" t="s">
        <v>186</v>
      </c>
      <c r="B10" s="183"/>
      <c r="C10" s="183"/>
      <c r="D10" s="183"/>
      <c r="E10" s="183"/>
      <c r="F10" s="183"/>
      <c r="G10" s="15">
        <v>127</v>
      </c>
      <c r="H10" s="33">
        <v>572398362</v>
      </c>
      <c r="I10" s="33">
        <v>307907325</v>
      </c>
      <c r="J10" s="33">
        <v>607414318</v>
      </c>
      <c r="K10" s="33">
        <v>327908652</v>
      </c>
    </row>
    <row r="11" spans="1:11" x14ac:dyDescent="0.2">
      <c r="A11" s="183" t="s">
        <v>187</v>
      </c>
      <c r="B11" s="183"/>
      <c r="C11" s="183"/>
      <c r="D11" s="183"/>
      <c r="E11" s="183"/>
      <c r="F11" s="183"/>
      <c r="G11" s="15">
        <v>128</v>
      </c>
      <c r="H11" s="33">
        <v>12987662</v>
      </c>
      <c r="I11" s="33">
        <v>7655867</v>
      </c>
      <c r="J11" s="33">
        <v>13826888</v>
      </c>
      <c r="K11" s="33">
        <v>7965408</v>
      </c>
    </row>
    <row r="12" spans="1:11" x14ac:dyDescent="0.2">
      <c r="A12" s="183" t="s">
        <v>188</v>
      </c>
      <c r="B12" s="183"/>
      <c r="C12" s="183"/>
      <c r="D12" s="183"/>
      <c r="E12" s="183"/>
      <c r="F12" s="183"/>
      <c r="G12" s="15">
        <v>129</v>
      </c>
      <c r="H12" s="33">
        <v>3732272</v>
      </c>
      <c r="I12" s="33">
        <v>3218046</v>
      </c>
      <c r="J12" s="33">
        <v>827364</v>
      </c>
      <c r="K12" s="33">
        <v>263007</v>
      </c>
    </row>
    <row r="13" spans="1:11" x14ac:dyDescent="0.2">
      <c r="A13" s="183" t="s">
        <v>189</v>
      </c>
      <c r="B13" s="183"/>
      <c r="C13" s="183"/>
      <c r="D13" s="183"/>
      <c r="E13" s="183"/>
      <c r="F13" s="183"/>
      <c r="G13" s="15">
        <v>130</v>
      </c>
      <c r="H13" s="33">
        <v>12064134</v>
      </c>
      <c r="I13" s="33">
        <v>6347352</v>
      </c>
      <c r="J13" s="33">
        <v>12885827</v>
      </c>
      <c r="K13" s="33">
        <v>6607414</v>
      </c>
    </row>
    <row r="14" spans="1:11" ht="22.15" customHeight="1" x14ac:dyDescent="0.2">
      <c r="A14" s="211" t="s">
        <v>190</v>
      </c>
      <c r="B14" s="211"/>
      <c r="C14" s="211"/>
      <c r="D14" s="211"/>
      <c r="E14" s="211"/>
      <c r="F14" s="211"/>
      <c r="G14" s="20">
        <v>131</v>
      </c>
      <c r="H14" s="37">
        <f>H15+H16+H20+H24+H25+H26+H29+H36</f>
        <v>861176391</v>
      </c>
      <c r="I14" s="37">
        <f>I15+I16+I20+I24+I25+I26+I29+I36</f>
        <v>451466088</v>
      </c>
      <c r="J14" s="37">
        <f>J15+J16+J20+J24+J25+J26+J29+J36</f>
        <v>953154975</v>
      </c>
      <c r="K14" s="37">
        <f>K15+K16+K20+K24+K25+K26+K29+K36</f>
        <v>513041429</v>
      </c>
    </row>
    <row r="15" spans="1:11" x14ac:dyDescent="0.2">
      <c r="A15" s="183" t="s">
        <v>191</v>
      </c>
      <c r="B15" s="183"/>
      <c r="C15" s="183"/>
      <c r="D15" s="183"/>
      <c r="E15" s="183"/>
      <c r="F15" s="183"/>
      <c r="G15" s="15">
        <v>132</v>
      </c>
      <c r="H15" s="33">
        <v>13287849</v>
      </c>
      <c r="I15" s="33">
        <v>9294085</v>
      </c>
      <c r="J15" s="33">
        <v>4238253</v>
      </c>
      <c r="K15" s="33">
        <v>10074191</v>
      </c>
    </row>
    <row r="16" spans="1:11" x14ac:dyDescent="0.2">
      <c r="A16" s="212" t="s">
        <v>192</v>
      </c>
      <c r="B16" s="212"/>
      <c r="C16" s="212"/>
      <c r="D16" s="212"/>
      <c r="E16" s="212"/>
      <c r="F16" s="212"/>
      <c r="G16" s="20">
        <v>133</v>
      </c>
      <c r="H16" s="37">
        <f>SUM(H17:H19)</f>
        <v>593179402</v>
      </c>
      <c r="I16" s="37">
        <f>SUM(I17:I19)</f>
        <v>308114185</v>
      </c>
      <c r="J16" s="37">
        <f>SUM(J17:J19)</f>
        <v>669713030</v>
      </c>
      <c r="K16" s="37">
        <f>SUM(K17:K19)</f>
        <v>356430073</v>
      </c>
    </row>
    <row r="17" spans="1:11" x14ac:dyDescent="0.2">
      <c r="A17" s="213" t="s">
        <v>193</v>
      </c>
      <c r="B17" s="213"/>
      <c r="C17" s="213"/>
      <c r="D17" s="213"/>
      <c r="E17" s="213"/>
      <c r="F17" s="213"/>
      <c r="G17" s="15">
        <v>134</v>
      </c>
      <c r="H17" s="33">
        <v>375326027</v>
      </c>
      <c r="I17" s="33">
        <v>188881829</v>
      </c>
      <c r="J17" s="33">
        <v>412178873</v>
      </c>
      <c r="K17" s="33">
        <v>213630814</v>
      </c>
    </row>
    <row r="18" spans="1:11" x14ac:dyDescent="0.2">
      <c r="A18" s="213" t="s">
        <v>194</v>
      </c>
      <c r="B18" s="213"/>
      <c r="C18" s="213"/>
      <c r="D18" s="213"/>
      <c r="E18" s="213"/>
      <c r="F18" s="213"/>
      <c r="G18" s="15">
        <v>135</v>
      </c>
      <c r="H18" s="33">
        <v>136438175</v>
      </c>
      <c r="I18" s="33">
        <v>70496115</v>
      </c>
      <c r="J18" s="33">
        <v>174569894</v>
      </c>
      <c r="K18" s="33">
        <v>93127393</v>
      </c>
    </row>
    <row r="19" spans="1:11" x14ac:dyDescent="0.2">
      <c r="A19" s="213" t="s">
        <v>195</v>
      </c>
      <c r="B19" s="213"/>
      <c r="C19" s="213"/>
      <c r="D19" s="213"/>
      <c r="E19" s="213"/>
      <c r="F19" s="213"/>
      <c r="G19" s="15">
        <v>136</v>
      </c>
      <c r="H19" s="33">
        <v>81415200</v>
      </c>
      <c r="I19" s="33">
        <v>48736241</v>
      </c>
      <c r="J19" s="33">
        <v>82964263</v>
      </c>
      <c r="K19" s="33">
        <v>49671866</v>
      </c>
    </row>
    <row r="20" spans="1:11" x14ac:dyDescent="0.2">
      <c r="A20" s="212" t="s">
        <v>196</v>
      </c>
      <c r="B20" s="212"/>
      <c r="C20" s="212"/>
      <c r="D20" s="212"/>
      <c r="E20" s="212"/>
      <c r="F20" s="212"/>
      <c r="G20" s="20">
        <v>137</v>
      </c>
      <c r="H20" s="37">
        <f>SUM(H21:H23)</f>
        <v>184083883</v>
      </c>
      <c r="I20" s="37">
        <f>SUM(I21:I23)</f>
        <v>97046537</v>
      </c>
      <c r="J20" s="37">
        <f>SUM(J21:J23)</f>
        <v>197141600</v>
      </c>
      <c r="K20" s="37">
        <f>SUM(K21:K23)</f>
        <v>106078430</v>
      </c>
    </row>
    <row r="21" spans="1:11" x14ac:dyDescent="0.2">
      <c r="A21" s="213" t="s">
        <v>197</v>
      </c>
      <c r="B21" s="213"/>
      <c r="C21" s="213"/>
      <c r="D21" s="213"/>
      <c r="E21" s="213"/>
      <c r="F21" s="213"/>
      <c r="G21" s="15">
        <v>138</v>
      </c>
      <c r="H21" s="33">
        <v>119975614</v>
      </c>
      <c r="I21" s="33">
        <v>63672494</v>
      </c>
      <c r="J21" s="33">
        <v>131266224</v>
      </c>
      <c r="K21" s="33">
        <v>70381808</v>
      </c>
    </row>
    <row r="22" spans="1:11" x14ac:dyDescent="0.2">
      <c r="A22" s="213" t="s">
        <v>198</v>
      </c>
      <c r="B22" s="213"/>
      <c r="C22" s="213"/>
      <c r="D22" s="213"/>
      <c r="E22" s="213"/>
      <c r="F22" s="213"/>
      <c r="G22" s="15">
        <v>139</v>
      </c>
      <c r="H22" s="33">
        <v>39416401</v>
      </c>
      <c r="I22" s="33">
        <v>20620502</v>
      </c>
      <c r="J22" s="33">
        <v>41629560</v>
      </c>
      <c r="K22" s="33">
        <v>22747520</v>
      </c>
    </row>
    <row r="23" spans="1:11" x14ac:dyDescent="0.2">
      <c r="A23" s="213" t="s">
        <v>199</v>
      </c>
      <c r="B23" s="213"/>
      <c r="C23" s="213"/>
      <c r="D23" s="213"/>
      <c r="E23" s="213"/>
      <c r="F23" s="213"/>
      <c r="G23" s="15">
        <v>140</v>
      </c>
      <c r="H23" s="33">
        <v>24691868</v>
      </c>
      <c r="I23" s="33">
        <v>12753541</v>
      </c>
      <c r="J23" s="33">
        <v>24245816</v>
      </c>
      <c r="K23" s="33">
        <v>12949102</v>
      </c>
    </row>
    <row r="24" spans="1:11" x14ac:dyDescent="0.2">
      <c r="A24" s="183" t="s">
        <v>200</v>
      </c>
      <c r="B24" s="183"/>
      <c r="C24" s="183"/>
      <c r="D24" s="183"/>
      <c r="E24" s="183"/>
      <c r="F24" s="183"/>
      <c r="G24" s="15">
        <v>141</v>
      </c>
      <c r="H24" s="33">
        <v>43979481</v>
      </c>
      <c r="I24" s="33">
        <v>21882223</v>
      </c>
      <c r="J24" s="33">
        <v>47784191</v>
      </c>
      <c r="K24" s="33">
        <v>24067957</v>
      </c>
    </row>
    <row r="25" spans="1:11" x14ac:dyDescent="0.2">
      <c r="A25" s="183" t="s">
        <v>201</v>
      </c>
      <c r="B25" s="183"/>
      <c r="C25" s="183"/>
      <c r="D25" s="183"/>
      <c r="E25" s="183"/>
      <c r="F25" s="183"/>
      <c r="G25" s="15">
        <v>142</v>
      </c>
      <c r="H25" s="33">
        <v>18217487</v>
      </c>
      <c r="I25" s="33">
        <v>10058872</v>
      </c>
      <c r="J25" s="33">
        <v>21220277</v>
      </c>
      <c r="K25" s="33">
        <v>10931127</v>
      </c>
    </row>
    <row r="26" spans="1:11" x14ac:dyDescent="0.2">
      <c r="A26" s="212" t="s">
        <v>202</v>
      </c>
      <c r="B26" s="212"/>
      <c r="C26" s="212"/>
      <c r="D26" s="212"/>
      <c r="E26" s="212"/>
      <c r="F26" s="212"/>
      <c r="G26" s="20">
        <v>143</v>
      </c>
      <c r="H26" s="37">
        <f>H27+H28</f>
        <v>-258783</v>
      </c>
      <c r="I26" s="37">
        <f>I27+I28</f>
        <v>92505</v>
      </c>
      <c r="J26" s="37">
        <f>J27+J28</f>
        <v>1576958</v>
      </c>
      <c r="K26" s="37">
        <f>K27+K28</f>
        <v>56158</v>
      </c>
    </row>
    <row r="27" spans="1:11" x14ac:dyDescent="0.2">
      <c r="A27" s="213" t="s">
        <v>203</v>
      </c>
      <c r="B27" s="213"/>
      <c r="C27" s="213"/>
      <c r="D27" s="213"/>
      <c r="E27" s="213"/>
      <c r="F27" s="213"/>
      <c r="G27" s="15">
        <v>144</v>
      </c>
      <c r="H27" s="33">
        <v>0</v>
      </c>
      <c r="I27" s="33">
        <v>1418</v>
      </c>
      <c r="J27" s="33">
        <v>0</v>
      </c>
      <c r="K27" s="33">
        <v>0</v>
      </c>
    </row>
    <row r="28" spans="1:11" x14ac:dyDescent="0.2">
      <c r="A28" s="213" t="s">
        <v>204</v>
      </c>
      <c r="B28" s="213"/>
      <c r="C28" s="213"/>
      <c r="D28" s="213"/>
      <c r="E28" s="213"/>
      <c r="F28" s="213"/>
      <c r="G28" s="15">
        <v>145</v>
      </c>
      <c r="H28" s="33">
        <v>-258783</v>
      </c>
      <c r="I28" s="33">
        <v>91087</v>
      </c>
      <c r="J28" s="33">
        <v>1576958</v>
      </c>
      <c r="K28" s="33">
        <v>56158</v>
      </c>
    </row>
    <row r="29" spans="1:11" x14ac:dyDescent="0.2">
      <c r="A29" s="212" t="s">
        <v>205</v>
      </c>
      <c r="B29" s="212"/>
      <c r="C29" s="212"/>
      <c r="D29" s="212"/>
      <c r="E29" s="212"/>
      <c r="F29" s="212"/>
      <c r="G29" s="20">
        <v>146</v>
      </c>
      <c r="H29" s="37">
        <f>SUM(H30:H35)</f>
        <v>1233830</v>
      </c>
      <c r="I29" s="37">
        <f>SUM(I30:I35)</f>
        <v>413495</v>
      </c>
      <c r="J29" s="37">
        <f>SUM(J30:J35)</f>
        <v>562340</v>
      </c>
      <c r="K29" s="37">
        <f>SUM(K30:K35)</f>
        <v>248042</v>
      </c>
    </row>
    <row r="30" spans="1:11" x14ac:dyDescent="0.2">
      <c r="A30" s="213" t="s">
        <v>206</v>
      </c>
      <c r="B30" s="213"/>
      <c r="C30" s="213"/>
      <c r="D30" s="213"/>
      <c r="E30" s="213"/>
      <c r="F30" s="213"/>
      <c r="G30" s="15">
        <v>147</v>
      </c>
      <c r="H30" s="33">
        <v>0</v>
      </c>
      <c r="I30" s="33">
        <v>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1233830</v>
      </c>
      <c r="I32" s="33">
        <v>413495</v>
      </c>
      <c r="J32" s="33">
        <v>562340</v>
      </c>
      <c r="K32" s="33">
        <v>248042</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0</v>
      </c>
      <c r="I35" s="33">
        <v>0</v>
      </c>
      <c r="J35" s="33">
        <v>0</v>
      </c>
      <c r="K35" s="33">
        <v>0</v>
      </c>
    </row>
    <row r="36" spans="1:11" x14ac:dyDescent="0.2">
      <c r="A36" s="183" t="s">
        <v>212</v>
      </c>
      <c r="B36" s="183"/>
      <c r="C36" s="183"/>
      <c r="D36" s="183"/>
      <c r="E36" s="183"/>
      <c r="F36" s="183"/>
      <c r="G36" s="15">
        <v>153</v>
      </c>
      <c r="H36" s="33">
        <v>7453242</v>
      </c>
      <c r="I36" s="33">
        <v>4564186</v>
      </c>
      <c r="J36" s="33">
        <v>10918326</v>
      </c>
      <c r="K36" s="33">
        <v>5155451</v>
      </c>
    </row>
    <row r="37" spans="1:11" x14ac:dyDescent="0.2">
      <c r="A37" s="211" t="s">
        <v>213</v>
      </c>
      <c r="B37" s="211"/>
      <c r="C37" s="211"/>
      <c r="D37" s="211"/>
      <c r="E37" s="211"/>
      <c r="F37" s="211"/>
      <c r="G37" s="20">
        <v>154</v>
      </c>
      <c r="H37" s="37">
        <f>SUM(H38:H47)</f>
        <v>43572789</v>
      </c>
      <c r="I37" s="37">
        <f>SUM(I38:I47)</f>
        <v>29958469</v>
      </c>
      <c r="J37" s="37">
        <f>SUM(J38:J47)</f>
        <v>24489997</v>
      </c>
      <c r="K37" s="37">
        <f>SUM(K38:K47)</f>
        <v>18957571</v>
      </c>
    </row>
    <row r="38" spans="1:11" ht="23.45" customHeight="1" x14ac:dyDescent="0.2">
      <c r="A38" s="183" t="s">
        <v>214</v>
      </c>
      <c r="B38" s="183"/>
      <c r="C38" s="183"/>
      <c r="D38" s="183"/>
      <c r="E38" s="183"/>
      <c r="F38" s="183"/>
      <c r="G38" s="15">
        <v>155</v>
      </c>
      <c r="H38" s="33">
        <v>21629917</v>
      </c>
      <c r="I38" s="33">
        <v>21629917</v>
      </c>
      <c r="J38" s="33">
        <v>16271333</v>
      </c>
      <c r="K38" s="33">
        <v>16271333</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3422503</v>
      </c>
      <c r="I41" s="33">
        <v>1609155</v>
      </c>
      <c r="J41" s="33">
        <v>2265508</v>
      </c>
      <c r="K41" s="33">
        <v>1141406</v>
      </c>
    </row>
    <row r="42" spans="1:11" ht="25.15" customHeight="1" x14ac:dyDescent="0.2">
      <c r="A42" s="183" t="s">
        <v>218</v>
      </c>
      <c r="B42" s="183"/>
      <c r="C42" s="183"/>
      <c r="D42" s="183"/>
      <c r="E42" s="183"/>
      <c r="F42" s="183"/>
      <c r="G42" s="15">
        <v>159</v>
      </c>
      <c r="H42" s="33">
        <v>6832838</v>
      </c>
      <c r="I42" s="33">
        <v>1515162</v>
      </c>
      <c r="J42" s="33">
        <v>2926512</v>
      </c>
      <c r="K42" s="33">
        <v>-315477</v>
      </c>
    </row>
    <row r="43" spans="1:11" x14ac:dyDescent="0.2">
      <c r="A43" s="183" t="s">
        <v>219</v>
      </c>
      <c r="B43" s="183"/>
      <c r="C43" s="183"/>
      <c r="D43" s="183"/>
      <c r="E43" s="183"/>
      <c r="F43" s="183"/>
      <c r="G43" s="15">
        <v>160</v>
      </c>
      <c r="H43" s="33">
        <v>0</v>
      </c>
      <c r="I43" s="33">
        <v>0</v>
      </c>
      <c r="J43" s="33">
        <v>2127</v>
      </c>
      <c r="K43" s="33">
        <v>2127</v>
      </c>
    </row>
    <row r="44" spans="1:11" x14ac:dyDescent="0.2">
      <c r="A44" s="183" t="s">
        <v>220</v>
      </c>
      <c r="B44" s="183"/>
      <c r="C44" s="183"/>
      <c r="D44" s="183"/>
      <c r="E44" s="183"/>
      <c r="F44" s="183"/>
      <c r="G44" s="15">
        <v>161</v>
      </c>
      <c r="H44" s="33">
        <v>322758</v>
      </c>
      <c r="I44" s="33">
        <v>113556</v>
      </c>
      <c r="J44" s="33">
        <v>141898</v>
      </c>
      <c r="K44" s="33">
        <v>83551</v>
      </c>
    </row>
    <row r="45" spans="1:11" x14ac:dyDescent="0.2">
      <c r="A45" s="183" t="s">
        <v>221</v>
      </c>
      <c r="B45" s="183"/>
      <c r="C45" s="183"/>
      <c r="D45" s="183"/>
      <c r="E45" s="183"/>
      <c r="F45" s="183"/>
      <c r="G45" s="15">
        <v>162</v>
      </c>
      <c r="H45" s="33">
        <v>10272709</v>
      </c>
      <c r="I45" s="33">
        <v>4311706</v>
      </c>
      <c r="J45" s="33">
        <v>2563286</v>
      </c>
      <c r="K45" s="33">
        <v>1628003</v>
      </c>
    </row>
    <row r="46" spans="1:11" x14ac:dyDescent="0.2">
      <c r="A46" s="183" t="s">
        <v>222</v>
      </c>
      <c r="B46" s="183"/>
      <c r="C46" s="183"/>
      <c r="D46" s="183"/>
      <c r="E46" s="183"/>
      <c r="F46" s="183"/>
      <c r="G46" s="15">
        <v>163</v>
      </c>
      <c r="H46" s="33">
        <v>1092064</v>
      </c>
      <c r="I46" s="33">
        <v>778973</v>
      </c>
      <c r="J46" s="33">
        <v>319333</v>
      </c>
      <c r="K46" s="33">
        <v>146628</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22235288</v>
      </c>
      <c r="I48" s="37">
        <f>SUM(I49:I55)</f>
        <v>7465580</v>
      </c>
      <c r="J48" s="37">
        <f>SUM(J49:J55)</f>
        <v>8904742</v>
      </c>
      <c r="K48" s="37">
        <f>SUM(K49:K55)</f>
        <v>3322368</v>
      </c>
    </row>
    <row r="49" spans="1:11" ht="25.15" customHeight="1" x14ac:dyDescent="0.2">
      <c r="A49" s="183" t="s">
        <v>225</v>
      </c>
      <c r="B49" s="183"/>
      <c r="C49" s="183"/>
      <c r="D49" s="183"/>
      <c r="E49" s="183"/>
      <c r="F49" s="183"/>
      <c r="G49" s="15">
        <v>166</v>
      </c>
      <c r="H49" s="33">
        <v>2964692</v>
      </c>
      <c r="I49" s="33">
        <v>1457543</v>
      </c>
      <c r="J49" s="33">
        <v>2445187</v>
      </c>
      <c r="K49" s="33">
        <v>1204041</v>
      </c>
    </row>
    <row r="50" spans="1:11" ht="24" customHeight="1" x14ac:dyDescent="0.2">
      <c r="A50" s="207" t="s">
        <v>226</v>
      </c>
      <c r="B50" s="207"/>
      <c r="C50" s="207"/>
      <c r="D50" s="207"/>
      <c r="E50" s="207"/>
      <c r="F50" s="207"/>
      <c r="G50" s="15">
        <v>167</v>
      </c>
      <c r="H50" s="33">
        <v>11532972</v>
      </c>
      <c r="I50" s="33">
        <v>2625695</v>
      </c>
      <c r="J50" s="33">
        <v>1612912</v>
      </c>
      <c r="K50" s="33">
        <v>568958</v>
      </c>
    </row>
    <row r="51" spans="1:11" x14ac:dyDescent="0.2">
      <c r="A51" s="207" t="s">
        <v>227</v>
      </c>
      <c r="B51" s="207"/>
      <c r="C51" s="207"/>
      <c r="D51" s="207"/>
      <c r="E51" s="207"/>
      <c r="F51" s="207"/>
      <c r="G51" s="15">
        <v>168</v>
      </c>
      <c r="H51" s="33">
        <v>3901019</v>
      </c>
      <c r="I51" s="33">
        <v>1936287</v>
      </c>
      <c r="J51" s="33">
        <v>2630482</v>
      </c>
      <c r="K51" s="33">
        <v>1227761</v>
      </c>
    </row>
    <row r="52" spans="1:11" x14ac:dyDescent="0.2">
      <c r="A52" s="207" t="s">
        <v>228</v>
      </c>
      <c r="B52" s="207"/>
      <c r="C52" s="207"/>
      <c r="D52" s="207"/>
      <c r="E52" s="207"/>
      <c r="F52" s="207"/>
      <c r="G52" s="15">
        <v>169</v>
      </c>
      <c r="H52" s="33">
        <v>3836605</v>
      </c>
      <c r="I52" s="33">
        <v>1446055</v>
      </c>
      <c r="J52" s="33">
        <v>1794125</v>
      </c>
      <c r="K52" s="33">
        <v>510564</v>
      </c>
    </row>
    <row r="53" spans="1:11" x14ac:dyDescent="0.2">
      <c r="A53" s="207" t="s">
        <v>229</v>
      </c>
      <c r="B53" s="207"/>
      <c r="C53" s="207"/>
      <c r="D53" s="207"/>
      <c r="E53" s="207"/>
      <c r="F53" s="207"/>
      <c r="G53" s="15">
        <v>170</v>
      </c>
      <c r="H53" s="33">
        <v>0</v>
      </c>
      <c r="I53" s="33">
        <v>0</v>
      </c>
      <c r="J53" s="33">
        <v>422036</v>
      </c>
      <c r="K53" s="33">
        <v>-188956</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0</v>
      </c>
      <c r="I55" s="33">
        <v>0</v>
      </c>
      <c r="J55" s="33">
        <v>0</v>
      </c>
      <c r="K55" s="33">
        <v>0</v>
      </c>
    </row>
    <row r="56" spans="1:11" ht="22.15" customHeight="1" x14ac:dyDescent="0.2">
      <c r="A56" s="216" t="s">
        <v>232</v>
      </c>
      <c r="B56" s="216"/>
      <c r="C56" s="216"/>
      <c r="D56" s="216"/>
      <c r="E56" s="216"/>
      <c r="F56" s="216"/>
      <c r="G56" s="15">
        <v>173</v>
      </c>
      <c r="H56" s="33">
        <v>0</v>
      </c>
      <c r="I56" s="33">
        <v>0</v>
      </c>
      <c r="J56" s="33">
        <v>0</v>
      </c>
      <c r="K56" s="33">
        <v>0</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1005157254</v>
      </c>
      <c r="I60" s="37">
        <f t="shared" ref="I60:K60" si="0">I8+I37+I56+I57</f>
        <v>527157145</v>
      </c>
      <c r="J60" s="37">
        <f t="shared" si="0"/>
        <v>1078004967</v>
      </c>
      <c r="K60" s="37">
        <f t="shared" si="0"/>
        <v>575763805</v>
      </c>
    </row>
    <row r="61" spans="1:11" x14ac:dyDescent="0.2">
      <c r="A61" s="211" t="s">
        <v>237</v>
      </c>
      <c r="B61" s="211"/>
      <c r="C61" s="211"/>
      <c r="D61" s="211"/>
      <c r="E61" s="211"/>
      <c r="F61" s="211"/>
      <c r="G61" s="20">
        <v>178</v>
      </c>
      <c r="H61" s="37">
        <f>H14+H48+H58+H59</f>
        <v>883411679</v>
      </c>
      <c r="I61" s="37">
        <f t="shared" ref="I61:K61" si="1">I14+I48+I58+I59</f>
        <v>458931668</v>
      </c>
      <c r="J61" s="37">
        <f t="shared" si="1"/>
        <v>962059717</v>
      </c>
      <c r="K61" s="37">
        <f t="shared" si="1"/>
        <v>516363797</v>
      </c>
    </row>
    <row r="62" spans="1:11" x14ac:dyDescent="0.2">
      <c r="A62" s="211" t="s">
        <v>238</v>
      </c>
      <c r="B62" s="211"/>
      <c r="C62" s="211"/>
      <c r="D62" s="211"/>
      <c r="E62" s="211"/>
      <c r="F62" s="211"/>
      <c r="G62" s="20">
        <v>179</v>
      </c>
      <c r="H62" s="37">
        <f>H60-H61</f>
        <v>121745575</v>
      </c>
      <c r="I62" s="37">
        <f t="shared" ref="I62:K62" si="2">I60-I61</f>
        <v>68225477</v>
      </c>
      <c r="J62" s="37">
        <f t="shared" si="2"/>
        <v>115945250</v>
      </c>
      <c r="K62" s="37">
        <f t="shared" si="2"/>
        <v>59400008</v>
      </c>
    </row>
    <row r="63" spans="1:11" x14ac:dyDescent="0.2">
      <c r="A63" s="210" t="s">
        <v>239</v>
      </c>
      <c r="B63" s="210"/>
      <c r="C63" s="210"/>
      <c r="D63" s="210"/>
      <c r="E63" s="210"/>
      <c r="F63" s="210"/>
      <c r="G63" s="20">
        <v>180</v>
      </c>
      <c r="H63" s="37">
        <f>+IF((H60-H61)&gt;0,(H60-H61),0)</f>
        <v>121745575</v>
      </c>
      <c r="I63" s="37">
        <f t="shared" ref="I63:K63" si="3">+IF((I60-I61)&gt;0,(I60-I61),0)</f>
        <v>68225477</v>
      </c>
      <c r="J63" s="37">
        <f t="shared" si="3"/>
        <v>115945250</v>
      </c>
      <c r="K63" s="37">
        <f t="shared" si="3"/>
        <v>59400008</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18483468</v>
      </c>
      <c r="I65" s="33">
        <v>8637762</v>
      </c>
      <c r="J65" s="33">
        <v>18287291</v>
      </c>
      <c r="K65" s="33">
        <v>7991738</v>
      </c>
    </row>
    <row r="66" spans="1:11" x14ac:dyDescent="0.2">
      <c r="A66" s="211" t="s">
        <v>242</v>
      </c>
      <c r="B66" s="211"/>
      <c r="C66" s="211"/>
      <c r="D66" s="211"/>
      <c r="E66" s="211"/>
      <c r="F66" s="211"/>
      <c r="G66" s="20">
        <v>183</v>
      </c>
      <c r="H66" s="37">
        <f>H62-H65</f>
        <v>103262107</v>
      </c>
      <c r="I66" s="37">
        <f t="shared" ref="I66:K66" si="5">I62-I65</f>
        <v>59587715</v>
      </c>
      <c r="J66" s="37">
        <f t="shared" si="5"/>
        <v>97657959</v>
      </c>
      <c r="K66" s="37">
        <f t="shared" si="5"/>
        <v>51408270</v>
      </c>
    </row>
    <row r="67" spans="1:11" x14ac:dyDescent="0.2">
      <c r="A67" s="210" t="s">
        <v>243</v>
      </c>
      <c r="B67" s="210"/>
      <c r="C67" s="210"/>
      <c r="D67" s="210"/>
      <c r="E67" s="210"/>
      <c r="F67" s="210"/>
      <c r="G67" s="20">
        <v>184</v>
      </c>
      <c r="H67" s="37">
        <f>+IF((H62-H65)&gt;0,(H62-H65),0)</f>
        <v>103262107</v>
      </c>
      <c r="I67" s="37">
        <f t="shared" ref="I67:K67" si="6">+IF((I62-I65)&gt;0,(I62-I65),0)</f>
        <v>59587715</v>
      </c>
      <c r="J67" s="37">
        <f t="shared" si="6"/>
        <v>97657959</v>
      </c>
      <c r="K67" s="37">
        <f t="shared" si="6"/>
        <v>51408270</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v>0</v>
      </c>
      <c r="I74" s="123">
        <v>0</v>
      </c>
      <c r="J74" s="123">
        <v>0</v>
      </c>
      <c r="K74" s="123">
        <v>0</v>
      </c>
    </row>
    <row r="75" spans="1:11" x14ac:dyDescent="0.2">
      <c r="A75" s="210" t="s">
        <v>251</v>
      </c>
      <c r="B75" s="210"/>
      <c r="C75" s="210"/>
      <c r="D75" s="210"/>
      <c r="E75" s="210"/>
      <c r="F75" s="210"/>
      <c r="G75" s="20">
        <v>191</v>
      </c>
      <c r="H75" s="123">
        <v>0</v>
      </c>
      <c r="I75" s="123">
        <v>0</v>
      </c>
      <c r="J75" s="123">
        <v>0</v>
      </c>
      <c r="K75" s="123">
        <v>0</v>
      </c>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v>0</v>
      </c>
      <c r="I77" s="123">
        <v>0</v>
      </c>
      <c r="J77" s="123">
        <v>0</v>
      </c>
      <c r="K77" s="123">
        <v>0</v>
      </c>
    </row>
    <row r="78" spans="1:11" x14ac:dyDescent="0.2">
      <c r="A78" s="207" t="s">
        <v>254</v>
      </c>
      <c r="B78" s="207"/>
      <c r="C78" s="207"/>
      <c r="D78" s="207"/>
      <c r="E78" s="207"/>
      <c r="F78" s="207"/>
      <c r="G78" s="15">
        <v>193</v>
      </c>
      <c r="H78" s="38">
        <v>0</v>
      </c>
      <c r="I78" s="38">
        <v>0</v>
      </c>
      <c r="J78" s="38">
        <v>0</v>
      </c>
      <c r="K78" s="38">
        <v>0</v>
      </c>
    </row>
    <row r="79" spans="1:11" x14ac:dyDescent="0.2">
      <c r="A79" s="207" t="s">
        <v>255</v>
      </c>
      <c r="B79" s="207"/>
      <c r="C79" s="207"/>
      <c r="D79" s="207"/>
      <c r="E79" s="207"/>
      <c r="F79" s="207"/>
      <c r="G79" s="15">
        <v>194</v>
      </c>
      <c r="H79" s="38">
        <v>0</v>
      </c>
      <c r="I79" s="38">
        <v>0</v>
      </c>
      <c r="J79" s="38">
        <v>0</v>
      </c>
      <c r="K79" s="38">
        <v>0</v>
      </c>
    </row>
    <row r="80" spans="1:11" x14ac:dyDescent="0.2">
      <c r="A80" s="211" t="s">
        <v>256</v>
      </c>
      <c r="B80" s="211"/>
      <c r="C80" s="211"/>
      <c r="D80" s="211"/>
      <c r="E80" s="211"/>
      <c r="F80" s="211"/>
      <c r="G80" s="20">
        <v>195</v>
      </c>
      <c r="H80" s="123">
        <v>0</v>
      </c>
      <c r="I80" s="123">
        <v>0</v>
      </c>
      <c r="J80" s="123">
        <v>0</v>
      </c>
      <c r="K80" s="123">
        <v>0</v>
      </c>
    </row>
    <row r="81" spans="1:11" x14ac:dyDescent="0.2">
      <c r="A81" s="211" t="s">
        <v>257</v>
      </c>
      <c r="B81" s="211"/>
      <c r="C81" s="211"/>
      <c r="D81" s="211"/>
      <c r="E81" s="211"/>
      <c r="F81" s="211"/>
      <c r="G81" s="20">
        <v>196</v>
      </c>
      <c r="H81" s="123">
        <v>0</v>
      </c>
      <c r="I81" s="123">
        <v>0</v>
      </c>
      <c r="J81" s="123">
        <v>0</v>
      </c>
      <c r="K81" s="123">
        <v>0</v>
      </c>
    </row>
    <row r="82" spans="1:11" x14ac:dyDescent="0.2">
      <c r="A82" s="210" t="s">
        <v>258</v>
      </c>
      <c r="B82" s="210"/>
      <c r="C82" s="210"/>
      <c r="D82" s="210"/>
      <c r="E82" s="210"/>
      <c r="F82" s="210"/>
      <c r="G82" s="20">
        <v>197</v>
      </c>
      <c r="H82" s="123">
        <v>0</v>
      </c>
      <c r="I82" s="123">
        <v>0</v>
      </c>
      <c r="J82" s="123">
        <v>0</v>
      </c>
      <c r="K82" s="123">
        <v>0</v>
      </c>
    </row>
    <row r="83" spans="1:11" x14ac:dyDescent="0.2">
      <c r="A83" s="210" t="s">
        <v>259</v>
      </c>
      <c r="B83" s="210"/>
      <c r="C83" s="210"/>
      <c r="D83" s="210"/>
      <c r="E83" s="210"/>
      <c r="F83" s="210"/>
      <c r="G83" s="20">
        <v>198</v>
      </c>
      <c r="H83" s="123">
        <v>0</v>
      </c>
      <c r="I83" s="123">
        <v>0</v>
      </c>
      <c r="J83" s="123">
        <v>0</v>
      </c>
      <c r="K83" s="123">
        <v>0</v>
      </c>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0</v>
      </c>
      <c r="I85" s="39">
        <f>I86+I87</f>
        <v>0</v>
      </c>
      <c r="J85" s="39">
        <f>J86+J87</f>
        <v>0</v>
      </c>
      <c r="K85" s="39">
        <f>K86+K87</f>
        <v>0</v>
      </c>
    </row>
    <row r="86" spans="1:11" x14ac:dyDescent="0.2">
      <c r="A86" s="206" t="s">
        <v>262</v>
      </c>
      <c r="B86" s="206"/>
      <c r="C86" s="206"/>
      <c r="D86" s="206"/>
      <c r="E86" s="206"/>
      <c r="F86" s="206"/>
      <c r="G86" s="15">
        <v>200</v>
      </c>
      <c r="H86" s="40">
        <v>0</v>
      </c>
      <c r="I86" s="40">
        <v>0</v>
      </c>
      <c r="J86" s="40">
        <v>0</v>
      </c>
      <c r="K86" s="40">
        <v>0</v>
      </c>
    </row>
    <row r="87" spans="1:11" x14ac:dyDescent="0.2">
      <c r="A87" s="206" t="s">
        <v>263</v>
      </c>
      <c r="B87" s="206"/>
      <c r="C87" s="206"/>
      <c r="D87" s="206"/>
      <c r="E87" s="206"/>
      <c r="F87" s="206"/>
      <c r="G87" s="15">
        <v>201</v>
      </c>
      <c r="H87" s="40">
        <v>0</v>
      </c>
      <c r="I87" s="40">
        <v>0</v>
      </c>
      <c r="J87" s="40">
        <v>0</v>
      </c>
      <c r="K87" s="40">
        <v>0</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f>+H66</f>
        <v>103262107</v>
      </c>
      <c r="I89" s="40">
        <f t="shared" ref="I89:K89" si="8">+I66</f>
        <v>59587715</v>
      </c>
      <c r="J89" s="40">
        <f t="shared" si="8"/>
        <v>97657959</v>
      </c>
      <c r="K89" s="40">
        <f t="shared" si="8"/>
        <v>51408270</v>
      </c>
    </row>
    <row r="90" spans="1:11" ht="24" customHeight="1" x14ac:dyDescent="0.2">
      <c r="A90" s="204" t="s">
        <v>266</v>
      </c>
      <c r="B90" s="204"/>
      <c r="C90" s="204"/>
      <c r="D90" s="204"/>
      <c r="E90" s="204"/>
      <c r="F90" s="204"/>
      <c r="G90" s="20">
        <v>203</v>
      </c>
      <c r="H90" s="39">
        <f>SUM(H91:H98)</f>
        <v>0</v>
      </c>
      <c r="I90" s="39">
        <f>SUM(I91:I98)</f>
        <v>0</v>
      </c>
      <c r="J90" s="39">
        <f>SUM(J91:J98)</f>
        <v>0</v>
      </c>
      <c r="K90" s="39">
        <f>SUM(K91:K98)</f>
        <v>0</v>
      </c>
    </row>
    <row r="91" spans="1:11" x14ac:dyDescent="0.2">
      <c r="A91" s="207" t="s">
        <v>267</v>
      </c>
      <c r="B91" s="207"/>
      <c r="C91" s="207"/>
      <c r="D91" s="207"/>
      <c r="E91" s="207"/>
      <c r="F91" s="207"/>
      <c r="G91" s="15">
        <v>204</v>
      </c>
      <c r="H91" s="40">
        <v>0</v>
      </c>
      <c r="I91" s="40">
        <v>0</v>
      </c>
      <c r="J91" s="40">
        <v>0</v>
      </c>
      <c r="K91" s="40">
        <v>0</v>
      </c>
    </row>
    <row r="92" spans="1:11" ht="22.15" customHeight="1" x14ac:dyDescent="0.2">
      <c r="A92" s="207" t="s">
        <v>268</v>
      </c>
      <c r="B92" s="207"/>
      <c r="C92" s="207"/>
      <c r="D92" s="207"/>
      <c r="E92" s="207"/>
      <c r="F92" s="207"/>
      <c r="G92" s="15">
        <v>205</v>
      </c>
      <c r="H92" s="40">
        <v>0</v>
      </c>
      <c r="I92" s="40">
        <v>0</v>
      </c>
      <c r="J92" s="40">
        <v>0</v>
      </c>
      <c r="K92" s="40">
        <v>0</v>
      </c>
    </row>
    <row r="93" spans="1:11" ht="22.15" customHeight="1" x14ac:dyDescent="0.2">
      <c r="A93" s="207" t="s">
        <v>269</v>
      </c>
      <c r="B93" s="207"/>
      <c r="C93" s="207"/>
      <c r="D93" s="207"/>
      <c r="E93" s="207"/>
      <c r="F93" s="207"/>
      <c r="G93" s="15">
        <v>206</v>
      </c>
      <c r="H93" s="40">
        <v>0</v>
      </c>
      <c r="I93" s="40">
        <v>0</v>
      </c>
      <c r="J93" s="40">
        <v>0</v>
      </c>
      <c r="K93" s="40">
        <v>0</v>
      </c>
    </row>
    <row r="94" spans="1:11" ht="22.15" customHeight="1" x14ac:dyDescent="0.2">
      <c r="A94" s="207" t="s">
        <v>270</v>
      </c>
      <c r="B94" s="207"/>
      <c r="C94" s="207"/>
      <c r="D94" s="207"/>
      <c r="E94" s="207"/>
      <c r="F94" s="207"/>
      <c r="G94" s="15">
        <v>207</v>
      </c>
      <c r="H94" s="40">
        <v>0</v>
      </c>
      <c r="I94" s="40">
        <v>0</v>
      </c>
      <c r="J94" s="40">
        <v>0</v>
      </c>
      <c r="K94" s="40">
        <v>0</v>
      </c>
    </row>
    <row r="95" spans="1:11" ht="22.15" customHeight="1" x14ac:dyDescent="0.2">
      <c r="A95" s="207" t="s">
        <v>271</v>
      </c>
      <c r="B95" s="207"/>
      <c r="C95" s="207"/>
      <c r="D95" s="207"/>
      <c r="E95" s="207"/>
      <c r="F95" s="207"/>
      <c r="G95" s="15">
        <v>208</v>
      </c>
      <c r="H95" s="40">
        <v>0</v>
      </c>
      <c r="I95" s="40">
        <v>0</v>
      </c>
      <c r="J95" s="40">
        <v>0</v>
      </c>
      <c r="K95" s="40">
        <v>0</v>
      </c>
    </row>
    <row r="96" spans="1:11" ht="22.15" customHeight="1" x14ac:dyDescent="0.2">
      <c r="A96" s="207" t="s">
        <v>272</v>
      </c>
      <c r="B96" s="207"/>
      <c r="C96" s="207"/>
      <c r="D96" s="207"/>
      <c r="E96" s="207"/>
      <c r="F96" s="207"/>
      <c r="G96" s="15">
        <v>209</v>
      </c>
      <c r="H96" s="40">
        <v>0</v>
      </c>
      <c r="I96" s="40">
        <v>0</v>
      </c>
      <c r="J96" s="40">
        <v>0</v>
      </c>
      <c r="K96" s="40">
        <v>0</v>
      </c>
    </row>
    <row r="97" spans="1:11" x14ac:dyDescent="0.2">
      <c r="A97" s="207" t="s">
        <v>273</v>
      </c>
      <c r="B97" s="207"/>
      <c r="C97" s="207"/>
      <c r="D97" s="207"/>
      <c r="E97" s="207"/>
      <c r="F97" s="207"/>
      <c r="G97" s="15">
        <v>210</v>
      </c>
      <c r="H97" s="40">
        <v>0</v>
      </c>
      <c r="I97" s="40">
        <v>0</v>
      </c>
      <c r="J97" s="40">
        <v>0</v>
      </c>
      <c r="K97" s="40">
        <v>0</v>
      </c>
    </row>
    <row r="98" spans="1:11" x14ac:dyDescent="0.2">
      <c r="A98" s="207" t="s">
        <v>274</v>
      </c>
      <c r="B98" s="207"/>
      <c r="C98" s="207"/>
      <c r="D98" s="207"/>
      <c r="E98" s="207"/>
      <c r="F98" s="207"/>
      <c r="G98" s="15">
        <v>211</v>
      </c>
      <c r="H98" s="40">
        <v>0</v>
      </c>
      <c r="I98" s="40">
        <v>0</v>
      </c>
      <c r="J98" s="40">
        <v>0</v>
      </c>
      <c r="K98" s="40">
        <v>0</v>
      </c>
    </row>
    <row r="99" spans="1:11" x14ac:dyDescent="0.2">
      <c r="A99" s="184" t="s">
        <v>275</v>
      </c>
      <c r="B99" s="184"/>
      <c r="C99" s="184"/>
      <c r="D99" s="184"/>
      <c r="E99" s="184"/>
      <c r="F99" s="184"/>
      <c r="G99" s="15">
        <v>212</v>
      </c>
      <c r="H99" s="40">
        <v>0</v>
      </c>
      <c r="I99" s="40">
        <v>0</v>
      </c>
      <c r="J99" s="40">
        <v>0</v>
      </c>
      <c r="K99" s="40">
        <v>0</v>
      </c>
    </row>
    <row r="100" spans="1:11" ht="22.9" customHeight="1" x14ac:dyDescent="0.2">
      <c r="A100" s="204" t="s">
        <v>276</v>
      </c>
      <c r="B100" s="204"/>
      <c r="C100" s="204"/>
      <c r="D100" s="204"/>
      <c r="E100" s="204"/>
      <c r="F100" s="204"/>
      <c r="G100" s="20">
        <v>213</v>
      </c>
      <c r="H100" s="39">
        <f>H90-H99</f>
        <v>0</v>
      </c>
      <c r="I100" s="39">
        <f>I90-I99</f>
        <v>0</v>
      </c>
      <c r="J100" s="39">
        <f>J90-J99</f>
        <v>0</v>
      </c>
      <c r="K100" s="39">
        <f>K90-K99</f>
        <v>0</v>
      </c>
    </row>
    <row r="101" spans="1:11" ht="22.9" customHeight="1" x14ac:dyDescent="0.2">
      <c r="A101" s="204" t="s">
        <v>277</v>
      </c>
      <c r="B101" s="204"/>
      <c r="C101" s="204"/>
      <c r="D101" s="204"/>
      <c r="E101" s="204"/>
      <c r="F101" s="204"/>
      <c r="G101" s="20">
        <v>214</v>
      </c>
      <c r="H101" s="39">
        <f>H89+H100</f>
        <v>103262107</v>
      </c>
      <c r="I101" s="39">
        <f>I89+I100</f>
        <v>59587715</v>
      </c>
      <c r="J101" s="39">
        <f>J89+J100</f>
        <v>97657959</v>
      </c>
      <c r="K101" s="39">
        <f>K89+K100</f>
        <v>51408270</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0</v>
      </c>
      <c r="I103" s="39">
        <f>I104+I105</f>
        <v>0</v>
      </c>
      <c r="J103" s="39">
        <f>J104+J105</f>
        <v>0</v>
      </c>
      <c r="K103" s="39">
        <f>K104+K105</f>
        <v>0</v>
      </c>
    </row>
    <row r="104" spans="1:11" x14ac:dyDescent="0.2">
      <c r="A104" s="206" t="s">
        <v>280</v>
      </c>
      <c r="B104" s="206"/>
      <c r="C104" s="206"/>
      <c r="D104" s="206"/>
      <c r="E104" s="206"/>
      <c r="F104" s="206"/>
      <c r="G104" s="15">
        <v>216</v>
      </c>
      <c r="H104" s="40">
        <v>0</v>
      </c>
      <c r="I104" s="40">
        <v>0</v>
      </c>
      <c r="J104" s="40">
        <v>0</v>
      </c>
      <c r="K104" s="40">
        <v>0</v>
      </c>
    </row>
    <row r="105" spans="1:11" x14ac:dyDescent="0.2">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N57" sqref="N57"/>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516</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515</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121745575</v>
      </c>
      <c r="I8" s="43">
        <v>115945250</v>
      </c>
    </row>
    <row r="9" spans="1:9" ht="12.75" customHeight="1" x14ac:dyDescent="0.2">
      <c r="A9" s="253" t="s">
        <v>292</v>
      </c>
      <c r="B9" s="254"/>
      <c r="C9" s="254"/>
      <c r="D9" s="254"/>
      <c r="E9" s="254"/>
      <c r="F9" s="255"/>
      <c r="G9" s="25">
        <v>2</v>
      </c>
      <c r="H9" s="44">
        <f>H10+H11+H12+H13+H14+H15+H16+H17</f>
        <v>13836432</v>
      </c>
      <c r="I9" s="44">
        <f>I10+I11+I12+I13+I14+I15+I16+I17</f>
        <v>33159734</v>
      </c>
    </row>
    <row r="10" spans="1:9" ht="12.75" customHeight="1" x14ac:dyDescent="0.2">
      <c r="A10" s="250" t="s">
        <v>293</v>
      </c>
      <c r="B10" s="251"/>
      <c r="C10" s="251"/>
      <c r="D10" s="251"/>
      <c r="E10" s="251"/>
      <c r="F10" s="252"/>
      <c r="G10" s="26">
        <v>3</v>
      </c>
      <c r="H10" s="45">
        <v>43979481</v>
      </c>
      <c r="I10" s="45">
        <v>47784191</v>
      </c>
    </row>
    <row r="11" spans="1:9" ht="22.15" customHeight="1" x14ac:dyDescent="0.2">
      <c r="A11" s="250" t="s">
        <v>294</v>
      </c>
      <c r="B11" s="251"/>
      <c r="C11" s="251"/>
      <c r="D11" s="251"/>
      <c r="E11" s="251"/>
      <c r="F11" s="252"/>
      <c r="G11" s="26">
        <v>4</v>
      </c>
      <c r="H11" s="45">
        <v>-2218010</v>
      </c>
      <c r="I11" s="45">
        <v>13367</v>
      </c>
    </row>
    <row r="12" spans="1:9" ht="23.45" customHeight="1" x14ac:dyDescent="0.2">
      <c r="A12" s="250" t="s">
        <v>295</v>
      </c>
      <c r="B12" s="251"/>
      <c r="C12" s="251"/>
      <c r="D12" s="251"/>
      <c r="E12" s="251"/>
      <c r="F12" s="252"/>
      <c r="G12" s="26">
        <v>5</v>
      </c>
      <c r="H12" s="45">
        <v>-812287</v>
      </c>
      <c r="I12" s="45">
        <v>1484901</v>
      </c>
    </row>
    <row r="13" spans="1:9" ht="12.75" customHeight="1" x14ac:dyDescent="0.2">
      <c r="A13" s="250" t="s">
        <v>296</v>
      </c>
      <c r="B13" s="251"/>
      <c r="C13" s="251"/>
      <c r="D13" s="251"/>
      <c r="E13" s="251"/>
      <c r="F13" s="252"/>
      <c r="G13" s="26">
        <v>6</v>
      </c>
      <c r="H13" s="45">
        <v>-25236157</v>
      </c>
      <c r="I13" s="45">
        <v>-18635002</v>
      </c>
    </row>
    <row r="14" spans="1:9" ht="12.75" customHeight="1" x14ac:dyDescent="0.2">
      <c r="A14" s="250" t="s">
        <v>297</v>
      </c>
      <c r="B14" s="251"/>
      <c r="C14" s="251"/>
      <c r="D14" s="251"/>
      <c r="E14" s="251"/>
      <c r="F14" s="252"/>
      <c r="G14" s="26">
        <v>7</v>
      </c>
      <c r="H14" s="45">
        <v>6729828</v>
      </c>
      <c r="I14" s="45">
        <v>5237106</v>
      </c>
    </row>
    <row r="15" spans="1:9" ht="12.75" customHeight="1" x14ac:dyDescent="0.2">
      <c r="A15" s="250" t="s">
        <v>298</v>
      </c>
      <c r="B15" s="251"/>
      <c r="C15" s="251"/>
      <c r="D15" s="251"/>
      <c r="E15" s="251"/>
      <c r="F15" s="252"/>
      <c r="G15" s="26">
        <v>8</v>
      </c>
      <c r="H15" s="45">
        <v>-2460620</v>
      </c>
      <c r="I15" s="45">
        <v>-1755800</v>
      </c>
    </row>
    <row r="16" spans="1:9" ht="12.75" customHeight="1" x14ac:dyDescent="0.2">
      <c r="A16" s="250" t="s">
        <v>299</v>
      </c>
      <c r="B16" s="251"/>
      <c r="C16" s="251"/>
      <c r="D16" s="251"/>
      <c r="E16" s="251"/>
      <c r="F16" s="252"/>
      <c r="G16" s="26">
        <v>9</v>
      </c>
      <c r="H16" s="45">
        <v>-6145803</v>
      </c>
      <c r="I16" s="45">
        <v>-969029</v>
      </c>
    </row>
    <row r="17" spans="1:9" ht="25.15" customHeight="1" x14ac:dyDescent="0.2">
      <c r="A17" s="250" t="s">
        <v>300</v>
      </c>
      <c r="B17" s="251"/>
      <c r="C17" s="251"/>
      <c r="D17" s="251"/>
      <c r="E17" s="251"/>
      <c r="F17" s="252"/>
      <c r="G17" s="26">
        <v>10</v>
      </c>
      <c r="H17" s="45">
        <v>0</v>
      </c>
      <c r="I17" s="45">
        <v>0</v>
      </c>
    </row>
    <row r="18" spans="1:9" ht="28.15" customHeight="1" x14ac:dyDescent="0.2">
      <c r="A18" s="229" t="s">
        <v>301</v>
      </c>
      <c r="B18" s="230"/>
      <c r="C18" s="230"/>
      <c r="D18" s="230"/>
      <c r="E18" s="230"/>
      <c r="F18" s="231"/>
      <c r="G18" s="25">
        <v>11</v>
      </c>
      <c r="H18" s="44">
        <f>H8+H9</f>
        <v>135582007</v>
      </c>
      <c r="I18" s="44">
        <f>I8+I9</f>
        <v>149104984</v>
      </c>
    </row>
    <row r="19" spans="1:9" ht="12.75" customHeight="1" x14ac:dyDescent="0.2">
      <c r="A19" s="253" t="s">
        <v>302</v>
      </c>
      <c r="B19" s="254"/>
      <c r="C19" s="254"/>
      <c r="D19" s="254"/>
      <c r="E19" s="254"/>
      <c r="F19" s="255"/>
      <c r="G19" s="25">
        <v>12</v>
      </c>
      <c r="H19" s="44">
        <f>H20+H21+H22+H23</f>
        <v>-86249534</v>
      </c>
      <c r="I19" s="44">
        <f>I20+I21+I22+I23</f>
        <v>-84785320</v>
      </c>
    </row>
    <row r="20" spans="1:9" ht="12.75" customHeight="1" x14ac:dyDescent="0.2">
      <c r="A20" s="250" t="s">
        <v>303</v>
      </c>
      <c r="B20" s="251"/>
      <c r="C20" s="251"/>
      <c r="D20" s="251"/>
      <c r="E20" s="251"/>
      <c r="F20" s="252"/>
      <c r="G20" s="26">
        <v>13</v>
      </c>
      <c r="H20" s="45">
        <v>-55262038</v>
      </c>
      <c r="I20" s="45">
        <v>5797657</v>
      </c>
    </row>
    <row r="21" spans="1:9" ht="12.75" customHeight="1" x14ac:dyDescent="0.2">
      <c r="A21" s="250" t="s">
        <v>304</v>
      </c>
      <c r="B21" s="251"/>
      <c r="C21" s="251"/>
      <c r="D21" s="251"/>
      <c r="E21" s="251"/>
      <c r="F21" s="252"/>
      <c r="G21" s="26">
        <v>14</v>
      </c>
      <c r="H21" s="45">
        <v>-39228603</v>
      </c>
      <c r="I21" s="45">
        <v>-71708291</v>
      </c>
    </row>
    <row r="22" spans="1:9" ht="12.75" customHeight="1" x14ac:dyDescent="0.2">
      <c r="A22" s="250" t="s">
        <v>305</v>
      </c>
      <c r="B22" s="251"/>
      <c r="C22" s="251"/>
      <c r="D22" s="251"/>
      <c r="E22" s="251"/>
      <c r="F22" s="252"/>
      <c r="G22" s="26">
        <v>15</v>
      </c>
      <c r="H22" s="45">
        <v>8241107</v>
      </c>
      <c r="I22" s="45">
        <v>-18874686</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49332473</v>
      </c>
      <c r="I24" s="44">
        <f>I18+I19</f>
        <v>64319664</v>
      </c>
    </row>
    <row r="25" spans="1:9" ht="12.75" customHeight="1" x14ac:dyDescent="0.2">
      <c r="A25" s="241" t="s">
        <v>308</v>
      </c>
      <c r="B25" s="242"/>
      <c r="C25" s="242"/>
      <c r="D25" s="242"/>
      <c r="E25" s="242"/>
      <c r="F25" s="243"/>
      <c r="G25" s="26">
        <v>18</v>
      </c>
      <c r="H25" s="45">
        <v>-7279773</v>
      </c>
      <c r="I25" s="45">
        <v>-5432356</v>
      </c>
    </row>
    <row r="26" spans="1:9" ht="12.75" customHeight="1" x14ac:dyDescent="0.2">
      <c r="A26" s="241" t="s">
        <v>309</v>
      </c>
      <c r="B26" s="242"/>
      <c r="C26" s="242"/>
      <c r="D26" s="242"/>
      <c r="E26" s="242"/>
      <c r="F26" s="243"/>
      <c r="G26" s="26">
        <v>19</v>
      </c>
      <c r="H26" s="45">
        <v>-3738328</v>
      </c>
      <c r="I26" s="45">
        <v>-14718721</v>
      </c>
    </row>
    <row r="27" spans="1:9" ht="25.9" customHeight="1" x14ac:dyDescent="0.2">
      <c r="A27" s="232" t="s">
        <v>310</v>
      </c>
      <c r="B27" s="233"/>
      <c r="C27" s="233"/>
      <c r="D27" s="233"/>
      <c r="E27" s="233"/>
      <c r="F27" s="234"/>
      <c r="G27" s="27">
        <v>20</v>
      </c>
      <c r="H27" s="46">
        <f>H24+H25+H26</f>
        <v>38314372</v>
      </c>
      <c r="I27" s="46">
        <f>I24+I25+I26</f>
        <v>44168587</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3149748</v>
      </c>
      <c r="I29" s="47">
        <v>42320</v>
      </c>
    </row>
    <row r="30" spans="1:9" ht="12.75" customHeight="1" x14ac:dyDescent="0.2">
      <c r="A30" s="241" t="s">
        <v>313</v>
      </c>
      <c r="B30" s="242"/>
      <c r="C30" s="242"/>
      <c r="D30" s="242"/>
      <c r="E30" s="242"/>
      <c r="F30" s="243"/>
      <c r="G30" s="26">
        <v>22</v>
      </c>
      <c r="H30" s="48">
        <v>0</v>
      </c>
      <c r="I30" s="48">
        <v>20000</v>
      </c>
    </row>
    <row r="31" spans="1:9" ht="12.75" customHeight="1" x14ac:dyDescent="0.2">
      <c r="A31" s="241" t="s">
        <v>314</v>
      </c>
      <c r="B31" s="242"/>
      <c r="C31" s="242"/>
      <c r="D31" s="242"/>
      <c r="E31" s="242"/>
      <c r="F31" s="243"/>
      <c r="G31" s="26">
        <v>23</v>
      </c>
      <c r="H31" s="48">
        <v>491573</v>
      </c>
      <c r="I31" s="48">
        <v>125435</v>
      </c>
    </row>
    <row r="32" spans="1:9" ht="12.75" customHeight="1" x14ac:dyDescent="0.2">
      <c r="A32" s="241" t="s">
        <v>315</v>
      </c>
      <c r="B32" s="242"/>
      <c r="C32" s="242"/>
      <c r="D32" s="242"/>
      <c r="E32" s="242"/>
      <c r="F32" s="243"/>
      <c r="G32" s="26">
        <v>24</v>
      </c>
      <c r="H32" s="48">
        <v>0</v>
      </c>
      <c r="I32" s="48">
        <v>14497698</v>
      </c>
    </row>
    <row r="33" spans="1:9" ht="12.75" customHeight="1" x14ac:dyDescent="0.2">
      <c r="A33" s="241" t="s">
        <v>316</v>
      </c>
      <c r="B33" s="242"/>
      <c r="C33" s="242"/>
      <c r="D33" s="242"/>
      <c r="E33" s="242"/>
      <c r="F33" s="243"/>
      <c r="G33" s="26">
        <v>25</v>
      </c>
      <c r="H33" s="48">
        <v>7636733</v>
      </c>
      <c r="I33" s="48">
        <v>9237</v>
      </c>
    </row>
    <row r="34" spans="1:9" ht="12.75" customHeight="1" x14ac:dyDescent="0.2">
      <c r="A34" s="241" t="s">
        <v>317</v>
      </c>
      <c r="B34" s="242"/>
      <c r="C34" s="242"/>
      <c r="D34" s="242"/>
      <c r="E34" s="242"/>
      <c r="F34" s="243"/>
      <c r="G34" s="26">
        <v>26</v>
      </c>
      <c r="H34" s="48">
        <v>0</v>
      </c>
      <c r="I34" s="48">
        <v>0</v>
      </c>
    </row>
    <row r="35" spans="1:9" ht="26.45" customHeight="1" x14ac:dyDescent="0.2">
      <c r="A35" s="229" t="s">
        <v>318</v>
      </c>
      <c r="B35" s="230"/>
      <c r="C35" s="230"/>
      <c r="D35" s="230"/>
      <c r="E35" s="230"/>
      <c r="F35" s="231"/>
      <c r="G35" s="25">
        <v>27</v>
      </c>
      <c r="H35" s="49">
        <f>H29+H30+H31+H32+H33+H34</f>
        <v>11278054</v>
      </c>
      <c r="I35" s="49">
        <f>I29+I30+I31+I32+I33+I34</f>
        <v>14694690</v>
      </c>
    </row>
    <row r="36" spans="1:9" ht="22.9" customHeight="1" x14ac:dyDescent="0.2">
      <c r="A36" s="241" t="s">
        <v>319</v>
      </c>
      <c r="B36" s="242"/>
      <c r="C36" s="242"/>
      <c r="D36" s="242"/>
      <c r="E36" s="242"/>
      <c r="F36" s="243"/>
      <c r="G36" s="26">
        <v>28</v>
      </c>
      <c r="H36" s="48">
        <v>-37963491</v>
      </c>
      <c r="I36" s="48">
        <v>-28571366</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-4464244</v>
      </c>
      <c r="I38" s="48">
        <v>-7054</v>
      </c>
    </row>
    <row r="39" spans="1:9" ht="12.75" customHeight="1" x14ac:dyDescent="0.2">
      <c r="A39" s="241" t="s">
        <v>322</v>
      </c>
      <c r="B39" s="242"/>
      <c r="C39" s="242"/>
      <c r="D39" s="242"/>
      <c r="E39" s="242"/>
      <c r="F39" s="243"/>
      <c r="G39" s="26">
        <v>31</v>
      </c>
      <c r="H39" s="48">
        <v>0</v>
      </c>
      <c r="I39" s="48">
        <v>-2798386</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-42427735</v>
      </c>
      <c r="I41" s="49">
        <f>I36+I37+I38+I39+I40</f>
        <v>-31376806</v>
      </c>
    </row>
    <row r="42" spans="1:9" ht="29.45" customHeight="1" x14ac:dyDescent="0.2">
      <c r="A42" s="232" t="s">
        <v>325</v>
      </c>
      <c r="B42" s="233"/>
      <c r="C42" s="233"/>
      <c r="D42" s="233"/>
      <c r="E42" s="233"/>
      <c r="F42" s="234"/>
      <c r="G42" s="27">
        <v>34</v>
      </c>
      <c r="H42" s="50">
        <f>H35+H41</f>
        <v>-31149681</v>
      </c>
      <c r="I42" s="50">
        <f>I35+I41</f>
        <v>-16682116</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29565288</v>
      </c>
      <c r="I46" s="48">
        <v>95812378</v>
      </c>
    </row>
    <row r="47" spans="1:9" ht="12.75" customHeight="1" x14ac:dyDescent="0.2">
      <c r="A47" s="241" t="s">
        <v>330</v>
      </c>
      <c r="B47" s="242"/>
      <c r="C47" s="242"/>
      <c r="D47" s="242"/>
      <c r="E47" s="242"/>
      <c r="F47" s="243"/>
      <c r="G47" s="26">
        <v>38</v>
      </c>
      <c r="H47" s="48">
        <v>0</v>
      </c>
      <c r="I47" s="48">
        <v>4435370</v>
      </c>
    </row>
    <row r="48" spans="1:9" ht="22.15" customHeight="1" x14ac:dyDescent="0.2">
      <c r="A48" s="229" t="s">
        <v>331</v>
      </c>
      <c r="B48" s="230"/>
      <c r="C48" s="230"/>
      <c r="D48" s="230"/>
      <c r="E48" s="230"/>
      <c r="F48" s="231"/>
      <c r="G48" s="25">
        <v>39</v>
      </c>
      <c r="H48" s="49">
        <f>H44+H45+H46+H47</f>
        <v>29565288</v>
      </c>
      <c r="I48" s="49">
        <f>I44+I45+I46+I47</f>
        <v>100247748</v>
      </c>
    </row>
    <row r="49" spans="1:9" ht="24.6" customHeight="1" x14ac:dyDescent="0.2">
      <c r="A49" s="241" t="s">
        <v>332</v>
      </c>
      <c r="B49" s="242"/>
      <c r="C49" s="242"/>
      <c r="D49" s="242"/>
      <c r="E49" s="242"/>
      <c r="F49" s="243"/>
      <c r="G49" s="26">
        <v>40</v>
      </c>
      <c r="H49" s="48">
        <v>-100938625</v>
      </c>
      <c r="I49" s="48">
        <v>-164087256</v>
      </c>
    </row>
    <row r="50" spans="1:9" ht="12.75" customHeight="1" x14ac:dyDescent="0.2">
      <c r="A50" s="241" t="s">
        <v>333</v>
      </c>
      <c r="B50" s="242"/>
      <c r="C50" s="242"/>
      <c r="D50" s="242"/>
      <c r="E50" s="242"/>
      <c r="F50" s="243"/>
      <c r="G50" s="26">
        <v>41</v>
      </c>
      <c r="H50" s="48">
        <v>0</v>
      </c>
      <c r="I50" s="48">
        <v>0</v>
      </c>
    </row>
    <row r="51" spans="1:9" ht="12.75" customHeight="1" x14ac:dyDescent="0.2">
      <c r="A51" s="241" t="s">
        <v>334</v>
      </c>
      <c r="B51" s="242"/>
      <c r="C51" s="242"/>
      <c r="D51" s="242"/>
      <c r="E51" s="242"/>
      <c r="F51" s="243"/>
      <c r="G51" s="26">
        <v>42</v>
      </c>
      <c r="H51" s="48">
        <v>0</v>
      </c>
      <c r="I51" s="48">
        <v>0</v>
      </c>
    </row>
    <row r="52" spans="1:9" ht="22.9" customHeight="1" x14ac:dyDescent="0.2">
      <c r="A52" s="241" t="s">
        <v>335</v>
      </c>
      <c r="B52" s="242"/>
      <c r="C52" s="242"/>
      <c r="D52" s="242"/>
      <c r="E52" s="242"/>
      <c r="F52" s="243"/>
      <c r="G52" s="26">
        <v>43</v>
      </c>
      <c r="H52" s="48">
        <v>0</v>
      </c>
      <c r="I52" s="48">
        <v>0</v>
      </c>
    </row>
    <row r="53" spans="1:9" ht="12.75" customHeight="1" x14ac:dyDescent="0.2">
      <c r="A53" s="241" t="s">
        <v>336</v>
      </c>
      <c r="B53" s="242"/>
      <c r="C53" s="242"/>
      <c r="D53" s="242"/>
      <c r="E53" s="242"/>
      <c r="F53" s="243"/>
      <c r="G53" s="26">
        <v>44</v>
      </c>
      <c r="H53" s="48">
        <v>0</v>
      </c>
      <c r="I53" s="48">
        <v>-5774483</v>
      </c>
    </row>
    <row r="54" spans="1:9" ht="30.6" customHeight="1" x14ac:dyDescent="0.2">
      <c r="A54" s="229" t="s">
        <v>337</v>
      </c>
      <c r="B54" s="230"/>
      <c r="C54" s="230"/>
      <c r="D54" s="230"/>
      <c r="E54" s="230"/>
      <c r="F54" s="231"/>
      <c r="G54" s="25">
        <v>45</v>
      </c>
      <c r="H54" s="49">
        <f>H49+H50+H51+H52+H53</f>
        <v>-100938625</v>
      </c>
      <c r="I54" s="49">
        <f>I49+I50+I51+I52+I53</f>
        <v>-169861739</v>
      </c>
    </row>
    <row r="55" spans="1:9" ht="29.45" customHeight="1" x14ac:dyDescent="0.2">
      <c r="A55" s="244" t="s">
        <v>338</v>
      </c>
      <c r="B55" s="245"/>
      <c r="C55" s="245"/>
      <c r="D55" s="245"/>
      <c r="E55" s="245"/>
      <c r="F55" s="246"/>
      <c r="G55" s="25">
        <v>46</v>
      </c>
      <c r="H55" s="49">
        <f>H48+H54</f>
        <v>-71373337</v>
      </c>
      <c r="I55" s="49">
        <f>I48+I54</f>
        <v>-69613991</v>
      </c>
    </row>
    <row r="56" spans="1:9" ht="32.450000000000003" customHeight="1" x14ac:dyDescent="0.2">
      <c r="A56" s="241" t="s">
        <v>339</v>
      </c>
      <c r="B56" s="242"/>
      <c r="C56" s="242"/>
      <c r="D56" s="242"/>
      <c r="E56" s="242"/>
      <c r="F56" s="243"/>
      <c r="G56" s="26">
        <v>47</v>
      </c>
      <c r="H56" s="48">
        <v>0</v>
      </c>
      <c r="I56" s="48">
        <v>0</v>
      </c>
    </row>
    <row r="57" spans="1:9" ht="26.45" customHeight="1" x14ac:dyDescent="0.2">
      <c r="A57" s="244" t="s">
        <v>340</v>
      </c>
      <c r="B57" s="245"/>
      <c r="C57" s="245"/>
      <c r="D57" s="245"/>
      <c r="E57" s="245"/>
      <c r="F57" s="246"/>
      <c r="G57" s="25">
        <v>48</v>
      </c>
      <c r="H57" s="49">
        <f>H27+H42+H55+H56</f>
        <v>-64208646</v>
      </c>
      <c r="I57" s="49">
        <f>I27+I42+I55+I56</f>
        <v>-42127520</v>
      </c>
    </row>
    <row r="58" spans="1:9" ht="24" customHeight="1" x14ac:dyDescent="0.2">
      <c r="A58" s="247" t="s">
        <v>341</v>
      </c>
      <c r="B58" s="248"/>
      <c r="C58" s="248"/>
      <c r="D58" s="248"/>
      <c r="E58" s="248"/>
      <c r="F58" s="249"/>
      <c r="G58" s="26">
        <v>49</v>
      </c>
      <c r="H58" s="48">
        <v>132013675</v>
      </c>
      <c r="I58" s="48">
        <v>68166505</v>
      </c>
    </row>
    <row r="59" spans="1:9" ht="31.15" customHeight="1" x14ac:dyDescent="0.2">
      <c r="A59" s="232" t="s">
        <v>342</v>
      </c>
      <c r="B59" s="233"/>
      <c r="C59" s="233"/>
      <c r="D59" s="233"/>
      <c r="E59" s="233"/>
      <c r="F59" s="234"/>
      <c r="G59" s="27">
        <v>50</v>
      </c>
      <c r="H59" s="50">
        <f>H57+H58</f>
        <v>67805029</v>
      </c>
      <c r="I59" s="50">
        <f>I57+I58</f>
        <v>26038985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G49" sqref="G49"/>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516</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515</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v>0</v>
      </c>
      <c r="I8" s="52">
        <v>0</v>
      </c>
    </row>
    <row r="9" spans="1:9" x14ac:dyDescent="0.2">
      <c r="A9" s="272" t="s">
        <v>353</v>
      </c>
      <c r="B9" s="272"/>
      <c r="C9" s="272"/>
      <c r="D9" s="272"/>
      <c r="E9" s="272"/>
      <c r="F9" s="272"/>
      <c r="G9" s="30">
        <v>2</v>
      </c>
      <c r="H9" s="53">
        <v>0</v>
      </c>
      <c r="I9" s="53">
        <v>0</v>
      </c>
    </row>
    <row r="10" spans="1:9" x14ac:dyDescent="0.2">
      <c r="A10" s="272" t="s">
        <v>354</v>
      </c>
      <c r="B10" s="272"/>
      <c r="C10" s="272"/>
      <c r="D10" s="272"/>
      <c r="E10" s="272"/>
      <c r="F10" s="272"/>
      <c r="G10" s="30">
        <v>3</v>
      </c>
      <c r="H10" s="53">
        <v>0</v>
      </c>
      <c r="I10" s="53">
        <v>0</v>
      </c>
    </row>
    <row r="11" spans="1:9" x14ac:dyDescent="0.2">
      <c r="A11" s="272" t="s">
        <v>355</v>
      </c>
      <c r="B11" s="272"/>
      <c r="C11" s="272"/>
      <c r="D11" s="272"/>
      <c r="E11" s="272"/>
      <c r="F11" s="272"/>
      <c r="G11" s="30">
        <v>4</v>
      </c>
      <c r="H11" s="53">
        <v>0</v>
      </c>
      <c r="I11" s="53">
        <v>0</v>
      </c>
    </row>
    <row r="12" spans="1:9" x14ac:dyDescent="0.2">
      <c r="A12" s="272" t="s">
        <v>356</v>
      </c>
      <c r="B12" s="272"/>
      <c r="C12" s="272"/>
      <c r="D12" s="272"/>
      <c r="E12" s="272"/>
      <c r="F12" s="272"/>
      <c r="G12" s="30">
        <v>5</v>
      </c>
      <c r="H12" s="53">
        <v>0</v>
      </c>
      <c r="I12" s="53">
        <v>0</v>
      </c>
    </row>
    <row r="13" spans="1:9" x14ac:dyDescent="0.2">
      <c r="A13" s="272" t="s">
        <v>357</v>
      </c>
      <c r="B13" s="272"/>
      <c r="C13" s="272"/>
      <c r="D13" s="272"/>
      <c r="E13" s="272"/>
      <c r="F13" s="272"/>
      <c r="G13" s="30">
        <v>6</v>
      </c>
      <c r="H13" s="53">
        <v>0</v>
      </c>
      <c r="I13" s="53">
        <v>0</v>
      </c>
    </row>
    <row r="14" spans="1:9" x14ac:dyDescent="0.2">
      <c r="A14" s="272" t="s">
        <v>358</v>
      </c>
      <c r="B14" s="272"/>
      <c r="C14" s="272"/>
      <c r="D14" s="272"/>
      <c r="E14" s="272"/>
      <c r="F14" s="272"/>
      <c r="G14" s="30">
        <v>7</v>
      </c>
      <c r="H14" s="53">
        <v>0</v>
      </c>
      <c r="I14" s="53">
        <v>0</v>
      </c>
    </row>
    <row r="15" spans="1:9" x14ac:dyDescent="0.2">
      <c r="A15" s="272" t="s">
        <v>359</v>
      </c>
      <c r="B15" s="272"/>
      <c r="C15" s="272"/>
      <c r="D15" s="272"/>
      <c r="E15" s="272"/>
      <c r="F15" s="272"/>
      <c r="G15" s="30">
        <v>8</v>
      </c>
      <c r="H15" s="53">
        <v>0</v>
      </c>
      <c r="I15" s="53">
        <v>0</v>
      </c>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v>0</v>
      </c>
      <c r="I21" s="52">
        <v>0</v>
      </c>
    </row>
    <row r="22" spans="1:9" x14ac:dyDescent="0.2">
      <c r="A22" s="272" t="s">
        <v>366</v>
      </c>
      <c r="B22" s="272"/>
      <c r="C22" s="272"/>
      <c r="D22" s="272"/>
      <c r="E22" s="272"/>
      <c r="F22" s="272"/>
      <c r="G22" s="30">
        <v>14</v>
      </c>
      <c r="H22" s="53">
        <v>0</v>
      </c>
      <c r="I22" s="53">
        <v>0</v>
      </c>
    </row>
    <row r="23" spans="1:9" x14ac:dyDescent="0.2">
      <c r="A23" s="272" t="s">
        <v>367</v>
      </c>
      <c r="B23" s="272"/>
      <c r="C23" s="272"/>
      <c r="D23" s="272"/>
      <c r="E23" s="272"/>
      <c r="F23" s="272"/>
      <c r="G23" s="30">
        <v>15</v>
      </c>
      <c r="H23" s="53">
        <v>0</v>
      </c>
      <c r="I23" s="53">
        <v>0</v>
      </c>
    </row>
    <row r="24" spans="1:9" x14ac:dyDescent="0.2">
      <c r="A24" s="272" t="s">
        <v>368</v>
      </c>
      <c r="B24" s="272"/>
      <c r="C24" s="272"/>
      <c r="D24" s="272"/>
      <c r="E24" s="272"/>
      <c r="F24" s="272"/>
      <c r="G24" s="30">
        <v>16</v>
      </c>
      <c r="H24" s="53">
        <v>0</v>
      </c>
      <c r="I24" s="53">
        <v>0</v>
      </c>
    </row>
    <row r="25" spans="1:9" x14ac:dyDescent="0.2">
      <c r="A25" s="272" t="s">
        <v>369</v>
      </c>
      <c r="B25" s="272"/>
      <c r="C25" s="272"/>
      <c r="D25" s="272"/>
      <c r="E25" s="272"/>
      <c r="F25" s="272"/>
      <c r="G25" s="30">
        <v>17</v>
      </c>
      <c r="H25" s="53">
        <v>0</v>
      </c>
      <c r="I25" s="53">
        <v>0</v>
      </c>
    </row>
    <row r="26" spans="1:9" x14ac:dyDescent="0.2">
      <c r="A26" s="272" t="s">
        <v>370</v>
      </c>
      <c r="B26" s="272"/>
      <c r="C26" s="272"/>
      <c r="D26" s="272"/>
      <c r="E26" s="272"/>
      <c r="F26" s="272"/>
      <c r="G26" s="30">
        <v>18</v>
      </c>
      <c r="H26" s="53">
        <v>0</v>
      </c>
      <c r="I26" s="53">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v>0</v>
      </c>
      <c r="I36" s="52">
        <v>0</v>
      </c>
    </row>
    <row r="37" spans="1:9" ht="25.15" customHeight="1" x14ac:dyDescent="0.2">
      <c r="A37" s="269" t="s">
        <v>381</v>
      </c>
      <c r="B37" s="269"/>
      <c r="C37" s="269"/>
      <c r="D37" s="269"/>
      <c r="E37" s="269"/>
      <c r="F37" s="269"/>
      <c r="G37" s="30">
        <v>28</v>
      </c>
      <c r="H37" s="53">
        <v>0</v>
      </c>
      <c r="I37" s="53">
        <v>0</v>
      </c>
    </row>
    <row r="38" spans="1:9" x14ac:dyDescent="0.2">
      <c r="A38" s="269" t="s">
        <v>382</v>
      </c>
      <c r="B38" s="269"/>
      <c r="C38" s="269"/>
      <c r="D38" s="269"/>
      <c r="E38" s="269"/>
      <c r="F38" s="269"/>
      <c r="G38" s="30">
        <v>29</v>
      </c>
      <c r="H38" s="53">
        <v>0</v>
      </c>
      <c r="I38" s="53">
        <v>0</v>
      </c>
    </row>
    <row r="39" spans="1:9" x14ac:dyDescent="0.2">
      <c r="A39" s="269" t="s">
        <v>383</v>
      </c>
      <c r="B39" s="269"/>
      <c r="C39" s="269"/>
      <c r="D39" s="269"/>
      <c r="E39" s="269"/>
      <c r="F39" s="269"/>
      <c r="G39" s="30">
        <v>30</v>
      </c>
      <c r="H39" s="53">
        <v>0</v>
      </c>
      <c r="I39" s="53">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v>0</v>
      </c>
      <c r="I41" s="53">
        <v>0</v>
      </c>
    </row>
    <row r="42" spans="1:9" x14ac:dyDescent="0.2">
      <c r="A42" s="269" t="s">
        <v>386</v>
      </c>
      <c r="B42" s="269"/>
      <c r="C42" s="269"/>
      <c r="D42" s="269"/>
      <c r="E42" s="269"/>
      <c r="F42" s="269"/>
      <c r="G42" s="30">
        <v>33</v>
      </c>
      <c r="H42" s="53">
        <v>0</v>
      </c>
      <c r="I42" s="53">
        <v>0</v>
      </c>
    </row>
    <row r="43" spans="1:9" x14ac:dyDescent="0.2">
      <c r="A43" s="269" t="s">
        <v>387</v>
      </c>
      <c r="B43" s="269"/>
      <c r="C43" s="269"/>
      <c r="D43" s="269"/>
      <c r="E43" s="269"/>
      <c r="F43" s="269"/>
      <c r="G43" s="30">
        <v>34</v>
      </c>
      <c r="H43" s="53">
        <v>0</v>
      </c>
      <c r="I43" s="53">
        <v>0</v>
      </c>
    </row>
    <row r="44" spans="1:9" ht="21" customHeight="1" x14ac:dyDescent="0.2">
      <c r="A44" s="269" t="s">
        <v>388</v>
      </c>
      <c r="B44" s="269"/>
      <c r="C44" s="269"/>
      <c r="D44" s="269"/>
      <c r="E44" s="269"/>
      <c r="F44" s="269"/>
      <c r="G44" s="30">
        <v>35</v>
      </c>
      <c r="H44" s="53">
        <v>0</v>
      </c>
      <c r="I44" s="53">
        <v>0</v>
      </c>
    </row>
    <row r="45" spans="1:9" x14ac:dyDescent="0.2">
      <c r="A45" s="269" t="s">
        <v>389</v>
      </c>
      <c r="B45" s="269"/>
      <c r="C45" s="269"/>
      <c r="D45" s="269"/>
      <c r="E45" s="269"/>
      <c r="F45" s="269"/>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v>0</v>
      </c>
      <c r="I50" s="53">
        <v>0</v>
      </c>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Normal="100" zoomScaleSheetLayoutView="100" workbookViewId="0">
      <selection activeCell="W57" sqref="W57"/>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43466</v>
      </c>
      <c r="F2" s="4" t="s">
        <v>398</v>
      </c>
      <c r="G2" s="10">
        <v>43646</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1566400660</v>
      </c>
      <c r="I7" s="65">
        <v>182267472</v>
      </c>
      <c r="J7" s="65">
        <v>26625605</v>
      </c>
      <c r="K7" s="65">
        <v>147604502</v>
      </c>
      <c r="L7" s="65">
        <v>60502679</v>
      </c>
      <c r="M7" s="65">
        <v>0</v>
      </c>
      <c r="N7" s="65">
        <v>171180626</v>
      </c>
      <c r="O7" s="65">
        <v>0</v>
      </c>
      <c r="P7" s="65">
        <v>0</v>
      </c>
      <c r="Q7" s="65">
        <v>0</v>
      </c>
      <c r="R7" s="65">
        <v>0</v>
      </c>
      <c r="S7" s="65">
        <v>88995306</v>
      </c>
      <c r="T7" s="65">
        <v>0</v>
      </c>
      <c r="U7" s="66">
        <f>H7+I7+J7+K7-L7+M7+N7+O7+P7+Q7+R7+S7+T7</f>
        <v>2122571492</v>
      </c>
      <c r="V7" s="65">
        <v>0</v>
      </c>
      <c r="W7" s="66">
        <f>U7+V7</f>
        <v>2122571492</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1566400660</v>
      </c>
      <c r="I10" s="66">
        <f t="shared" ref="I10:W10" si="2">I7+I8+I9</f>
        <v>182267472</v>
      </c>
      <c r="J10" s="66">
        <f t="shared" si="2"/>
        <v>26625605</v>
      </c>
      <c r="K10" s="66">
        <f>K7+K8+K9</f>
        <v>147604502</v>
      </c>
      <c r="L10" s="66">
        <f t="shared" si="2"/>
        <v>60502679</v>
      </c>
      <c r="M10" s="66">
        <f t="shared" si="2"/>
        <v>0</v>
      </c>
      <c r="N10" s="66">
        <f t="shared" si="2"/>
        <v>171180626</v>
      </c>
      <c r="O10" s="66">
        <f t="shared" si="2"/>
        <v>0</v>
      </c>
      <c r="P10" s="66">
        <f t="shared" si="2"/>
        <v>0</v>
      </c>
      <c r="Q10" s="66">
        <f t="shared" si="2"/>
        <v>0</v>
      </c>
      <c r="R10" s="66">
        <f t="shared" si="2"/>
        <v>0</v>
      </c>
      <c r="S10" s="66">
        <f t="shared" si="2"/>
        <v>88995306</v>
      </c>
      <c r="T10" s="66">
        <f t="shared" si="2"/>
        <v>0</v>
      </c>
      <c r="U10" s="66">
        <f t="shared" si="2"/>
        <v>2122571492</v>
      </c>
      <c r="V10" s="66">
        <f t="shared" si="2"/>
        <v>0</v>
      </c>
      <c r="W10" s="66">
        <f t="shared" si="2"/>
        <v>2122571492</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113141326</v>
      </c>
      <c r="U11" s="66">
        <f>H11+I11+J11+K11-L11+M11+N11+O11+P11+Q11+R11+S11+T11</f>
        <v>113141326</v>
      </c>
      <c r="V11" s="65">
        <v>0</v>
      </c>
      <c r="W11" s="66">
        <f t="shared" ref="W11:W28" si="3">U11+V11</f>
        <v>113141326</v>
      </c>
    </row>
    <row r="12" spans="1:23" x14ac:dyDescent="0.2">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315607</v>
      </c>
      <c r="O18" s="65">
        <v>0</v>
      </c>
      <c r="P18" s="65">
        <v>0</v>
      </c>
      <c r="Q18" s="65">
        <v>0</v>
      </c>
      <c r="R18" s="65">
        <v>0</v>
      </c>
      <c r="S18" s="65">
        <v>0</v>
      </c>
      <c r="T18" s="65">
        <v>0</v>
      </c>
      <c r="U18" s="66">
        <f t="shared" si="4"/>
        <v>315607</v>
      </c>
      <c r="V18" s="65">
        <v>0</v>
      </c>
      <c r="W18" s="66">
        <f t="shared" si="3"/>
        <v>315607</v>
      </c>
    </row>
    <row r="19" spans="1:23" x14ac:dyDescent="0.2">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1" t="s">
        <v>449</v>
      </c>
      <c r="B20" s="281"/>
      <c r="C20" s="281"/>
      <c r="D20" s="281"/>
      <c r="E20" s="281"/>
      <c r="F20" s="281"/>
      <c r="G20" s="6">
        <v>14</v>
      </c>
      <c r="H20" s="67">
        <v>0</v>
      </c>
      <c r="I20" s="67">
        <v>0</v>
      </c>
      <c r="J20" s="67">
        <v>0</v>
      </c>
      <c r="K20" s="67">
        <v>0</v>
      </c>
      <c r="L20" s="67">
        <v>0</v>
      </c>
      <c r="M20" s="67">
        <v>0</v>
      </c>
      <c r="N20" s="65">
        <v>-56809</v>
      </c>
      <c r="O20" s="65">
        <v>0</v>
      </c>
      <c r="P20" s="65">
        <v>0</v>
      </c>
      <c r="Q20" s="65">
        <v>0</v>
      </c>
      <c r="R20" s="65">
        <v>0</v>
      </c>
      <c r="S20" s="65">
        <v>0</v>
      </c>
      <c r="T20" s="65">
        <v>0</v>
      </c>
      <c r="U20" s="66">
        <f t="shared" si="4"/>
        <v>-56809</v>
      </c>
      <c r="V20" s="65">
        <v>0</v>
      </c>
      <c r="W20" s="66">
        <f t="shared" si="3"/>
        <v>-56809</v>
      </c>
    </row>
    <row r="21" spans="1:23" ht="30.75" customHeight="1" x14ac:dyDescent="0.2">
      <c r="A21" s="281" t="s">
        <v>450</v>
      </c>
      <c r="B21" s="281"/>
      <c r="C21" s="281"/>
      <c r="D21" s="281"/>
      <c r="E21" s="281"/>
      <c r="F21" s="281"/>
      <c r="G21" s="6">
        <v>15</v>
      </c>
      <c r="H21" s="65">
        <v>0</v>
      </c>
      <c r="I21" s="65">
        <v>-4392886</v>
      </c>
      <c r="J21" s="65">
        <v>0</v>
      </c>
      <c r="K21" s="65">
        <v>0</v>
      </c>
      <c r="L21" s="65">
        <v>0</v>
      </c>
      <c r="M21" s="65">
        <v>0</v>
      </c>
      <c r="N21" s="65">
        <v>0</v>
      </c>
      <c r="O21" s="65">
        <v>0</v>
      </c>
      <c r="P21" s="65">
        <v>0</v>
      </c>
      <c r="Q21" s="65">
        <v>0</v>
      </c>
      <c r="R21" s="65">
        <v>0</v>
      </c>
      <c r="S21" s="65">
        <v>0</v>
      </c>
      <c r="T21" s="65">
        <v>0</v>
      </c>
      <c r="U21" s="66">
        <f t="shared" si="4"/>
        <v>-4392886</v>
      </c>
      <c r="V21" s="65">
        <v>0</v>
      </c>
      <c r="W21" s="66">
        <f t="shared" si="3"/>
        <v>-4392886</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1" t="s">
        <v>454</v>
      </c>
      <c r="B25" s="281"/>
      <c r="C25" s="281"/>
      <c r="D25" s="281"/>
      <c r="E25" s="281"/>
      <c r="F25" s="281"/>
      <c r="G25" s="6">
        <v>19</v>
      </c>
      <c r="H25" s="65">
        <v>0</v>
      </c>
      <c r="I25" s="65">
        <v>0</v>
      </c>
      <c r="J25" s="65">
        <v>0</v>
      </c>
      <c r="K25" s="65">
        <v>0</v>
      </c>
      <c r="L25" s="65">
        <v>-8850247</v>
      </c>
      <c r="M25" s="65">
        <v>0</v>
      </c>
      <c r="N25" s="65">
        <v>0</v>
      </c>
      <c r="O25" s="65">
        <v>0</v>
      </c>
      <c r="P25" s="65">
        <v>0</v>
      </c>
      <c r="Q25" s="65">
        <v>0</v>
      </c>
      <c r="R25" s="65">
        <v>0</v>
      </c>
      <c r="S25" s="65">
        <v>-48702108</v>
      </c>
      <c r="T25" s="65">
        <v>0</v>
      </c>
      <c r="U25" s="66">
        <f t="shared" si="4"/>
        <v>-39851861</v>
      </c>
      <c r="V25" s="65">
        <v>0</v>
      </c>
      <c r="W25" s="66">
        <f t="shared" si="3"/>
        <v>-39851861</v>
      </c>
    </row>
    <row r="26" spans="1:23" x14ac:dyDescent="0.2">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1" t="s">
        <v>456</v>
      </c>
      <c r="B27" s="281"/>
      <c r="C27" s="281"/>
      <c r="D27" s="281"/>
      <c r="E27" s="281"/>
      <c r="F27" s="281"/>
      <c r="G27" s="6">
        <v>21</v>
      </c>
      <c r="H27" s="65">
        <v>0</v>
      </c>
      <c r="I27" s="65">
        <v>0</v>
      </c>
      <c r="J27" s="65">
        <v>4321861</v>
      </c>
      <c r="K27" s="65">
        <v>0</v>
      </c>
      <c r="L27" s="65">
        <v>0</v>
      </c>
      <c r="M27" s="65">
        <v>0</v>
      </c>
      <c r="N27" s="65">
        <v>32275337</v>
      </c>
      <c r="O27" s="65">
        <v>0</v>
      </c>
      <c r="P27" s="65">
        <v>0</v>
      </c>
      <c r="Q27" s="65">
        <v>0</v>
      </c>
      <c r="R27" s="65">
        <v>0</v>
      </c>
      <c r="S27" s="65">
        <v>-36597198</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1566400660</v>
      </c>
      <c r="I29" s="68">
        <f t="shared" ref="I29:W29" si="5">SUM(I10:I28)</f>
        <v>177874586</v>
      </c>
      <c r="J29" s="68">
        <f t="shared" si="5"/>
        <v>30947466</v>
      </c>
      <c r="K29" s="68">
        <f t="shared" si="5"/>
        <v>147604502</v>
      </c>
      <c r="L29" s="68">
        <f t="shared" si="5"/>
        <v>54209463</v>
      </c>
      <c r="M29" s="68">
        <f t="shared" si="5"/>
        <v>0</v>
      </c>
      <c r="N29" s="68">
        <f t="shared" si="5"/>
        <v>203714761</v>
      </c>
      <c r="O29" s="68">
        <f t="shared" si="5"/>
        <v>0</v>
      </c>
      <c r="P29" s="68">
        <f t="shared" si="5"/>
        <v>0</v>
      </c>
      <c r="Q29" s="68">
        <f t="shared" si="5"/>
        <v>0</v>
      </c>
      <c r="R29" s="68">
        <f t="shared" si="5"/>
        <v>0</v>
      </c>
      <c r="S29" s="68">
        <f t="shared" si="5"/>
        <v>3696000</v>
      </c>
      <c r="T29" s="68">
        <f t="shared" si="5"/>
        <v>113141326</v>
      </c>
      <c r="U29" s="68">
        <f t="shared" si="5"/>
        <v>2189169838</v>
      </c>
      <c r="V29" s="68">
        <f t="shared" si="5"/>
        <v>0</v>
      </c>
      <c r="W29" s="68">
        <f t="shared" si="5"/>
        <v>2189169838</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258798</v>
      </c>
      <c r="O31" s="66">
        <f t="shared" si="6"/>
        <v>0</v>
      </c>
      <c r="P31" s="66">
        <f t="shared" si="6"/>
        <v>0</v>
      </c>
      <c r="Q31" s="66">
        <f t="shared" si="6"/>
        <v>0</v>
      </c>
      <c r="R31" s="66">
        <f t="shared" si="6"/>
        <v>0</v>
      </c>
      <c r="S31" s="66">
        <f t="shared" si="6"/>
        <v>0</v>
      </c>
      <c r="T31" s="66">
        <f t="shared" si="6"/>
        <v>0</v>
      </c>
      <c r="U31" s="66">
        <f t="shared" si="6"/>
        <v>258798</v>
      </c>
      <c r="V31" s="66">
        <f t="shared" si="6"/>
        <v>0</v>
      </c>
      <c r="W31" s="66">
        <f t="shared" si="6"/>
        <v>258798</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258798</v>
      </c>
      <c r="O32" s="66">
        <f t="shared" si="7"/>
        <v>0</v>
      </c>
      <c r="P32" s="66">
        <f t="shared" si="7"/>
        <v>0</v>
      </c>
      <c r="Q32" s="66">
        <f t="shared" si="7"/>
        <v>0</v>
      </c>
      <c r="R32" s="66">
        <f t="shared" si="7"/>
        <v>0</v>
      </c>
      <c r="S32" s="66">
        <f t="shared" si="7"/>
        <v>0</v>
      </c>
      <c r="T32" s="66">
        <f t="shared" si="7"/>
        <v>113141326</v>
      </c>
      <c r="U32" s="66">
        <f t="shared" si="7"/>
        <v>113400124</v>
      </c>
      <c r="V32" s="66">
        <f t="shared" si="7"/>
        <v>0</v>
      </c>
      <c r="W32" s="66">
        <f t="shared" si="7"/>
        <v>113400124</v>
      </c>
    </row>
    <row r="33" spans="1:23" ht="30.75" customHeight="1" x14ac:dyDescent="0.2">
      <c r="A33" s="286" t="s">
        <v>462</v>
      </c>
      <c r="B33" s="286"/>
      <c r="C33" s="286"/>
      <c r="D33" s="286"/>
      <c r="E33" s="286"/>
      <c r="F33" s="286"/>
      <c r="G33" s="8">
        <v>26</v>
      </c>
      <c r="H33" s="68">
        <f>SUM(H21:H28)</f>
        <v>0</v>
      </c>
      <c r="I33" s="68">
        <f t="shared" ref="I33:W33" si="8">SUM(I21:I28)</f>
        <v>-4392886</v>
      </c>
      <c r="J33" s="68">
        <f t="shared" si="8"/>
        <v>4321861</v>
      </c>
      <c r="K33" s="68">
        <f t="shared" si="8"/>
        <v>0</v>
      </c>
      <c r="L33" s="68">
        <f t="shared" si="8"/>
        <v>-6293216</v>
      </c>
      <c r="M33" s="68">
        <f t="shared" si="8"/>
        <v>0</v>
      </c>
      <c r="N33" s="68">
        <f t="shared" si="8"/>
        <v>32275337</v>
      </c>
      <c r="O33" s="68">
        <f t="shared" si="8"/>
        <v>0</v>
      </c>
      <c r="P33" s="68">
        <f t="shared" si="8"/>
        <v>0</v>
      </c>
      <c r="Q33" s="68">
        <f t="shared" si="8"/>
        <v>0</v>
      </c>
      <c r="R33" s="68">
        <f t="shared" si="8"/>
        <v>0</v>
      </c>
      <c r="S33" s="68">
        <f t="shared" si="8"/>
        <v>-85299306</v>
      </c>
      <c r="T33" s="68">
        <f t="shared" si="8"/>
        <v>0</v>
      </c>
      <c r="U33" s="68">
        <f t="shared" si="8"/>
        <v>-46801778</v>
      </c>
      <c r="V33" s="68">
        <f t="shared" si="8"/>
        <v>0</v>
      </c>
      <c r="W33" s="68">
        <f t="shared" si="8"/>
        <v>-46801778</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1566400660</v>
      </c>
      <c r="I35" s="65">
        <v>177874586</v>
      </c>
      <c r="J35" s="65">
        <v>30947466</v>
      </c>
      <c r="K35" s="65">
        <v>147604502</v>
      </c>
      <c r="L35" s="65">
        <v>54209463</v>
      </c>
      <c r="M35" s="65">
        <v>0</v>
      </c>
      <c r="N35" s="65">
        <v>203714761</v>
      </c>
      <c r="O35" s="65">
        <v>0</v>
      </c>
      <c r="P35" s="65">
        <v>0</v>
      </c>
      <c r="Q35" s="65">
        <v>0</v>
      </c>
      <c r="R35" s="65">
        <v>0</v>
      </c>
      <c r="S35" s="65">
        <v>116837326</v>
      </c>
      <c r="T35" s="65">
        <v>0</v>
      </c>
      <c r="U35" s="69">
        <f t="shared" ref="U35:U37" si="9">H35+I35+J35+K35-L35+M35+N35+O35+P35+Q35+R35+S35+T35</f>
        <v>2189169838</v>
      </c>
      <c r="V35" s="65">
        <v>0</v>
      </c>
      <c r="W35" s="69">
        <f t="shared" ref="W35:W37" si="10">U35+V35</f>
        <v>2189169838</v>
      </c>
    </row>
    <row r="36" spans="1:23" x14ac:dyDescent="0.2">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1566400660</v>
      </c>
      <c r="I38" s="69">
        <f t="shared" ref="I38:W38" si="11">I35+I36+I37</f>
        <v>177874586</v>
      </c>
      <c r="J38" s="69">
        <f t="shared" si="11"/>
        <v>30947466</v>
      </c>
      <c r="K38" s="69">
        <f t="shared" si="11"/>
        <v>147604502</v>
      </c>
      <c r="L38" s="69">
        <f t="shared" si="11"/>
        <v>54209463</v>
      </c>
      <c r="M38" s="69">
        <f t="shared" si="11"/>
        <v>0</v>
      </c>
      <c r="N38" s="69">
        <f t="shared" si="11"/>
        <v>203714761</v>
      </c>
      <c r="O38" s="69">
        <f t="shared" si="11"/>
        <v>0</v>
      </c>
      <c r="P38" s="69">
        <f t="shared" si="11"/>
        <v>0</v>
      </c>
      <c r="Q38" s="69">
        <f t="shared" si="11"/>
        <v>0</v>
      </c>
      <c r="R38" s="69">
        <f t="shared" si="11"/>
        <v>0</v>
      </c>
      <c r="S38" s="69">
        <f t="shared" si="11"/>
        <v>116837326</v>
      </c>
      <c r="T38" s="69">
        <f t="shared" si="11"/>
        <v>0</v>
      </c>
      <c r="U38" s="69">
        <f t="shared" si="11"/>
        <v>2189169838</v>
      </c>
      <c r="V38" s="69">
        <f t="shared" si="11"/>
        <v>0</v>
      </c>
      <c r="W38" s="69">
        <f t="shared" si="11"/>
        <v>2189169838</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97657959</v>
      </c>
      <c r="U39" s="69">
        <f t="shared" ref="U39:U56" si="12">H39+I39+J39+K39-L39+M39+N39+O39+P39+Q39+R39+S39+T39</f>
        <v>97657959</v>
      </c>
      <c r="V39" s="65">
        <v>0</v>
      </c>
      <c r="W39" s="69">
        <f t="shared" ref="W39:W56" si="13">U39+V39</f>
        <v>97657959</v>
      </c>
    </row>
    <row r="40" spans="1:23" x14ac:dyDescent="0.2">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1" t="s">
        <v>478</v>
      </c>
      <c r="B49" s="281"/>
      <c r="C49" s="281"/>
      <c r="D49" s="281"/>
      <c r="E49" s="281"/>
      <c r="F49" s="281"/>
      <c r="G49" s="6">
        <v>41</v>
      </c>
      <c r="H49" s="65">
        <v>0</v>
      </c>
      <c r="I49" s="65">
        <v>-2611022</v>
      </c>
      <c r="J49" s="65">
        <v>0</v>
      </c>
      <c r="K49" s="65">
        <v>0</v>
      </c>
      <c r="L49" s="65">
        <v>0</v>
      </c>
      <c r="M49" s="65">
        <v>0</v>
      </c>
      <c r="N49" s="65">
        <v>0</v>
      </c>
      <c r="O49" s="65">
        <v>0</v>
      </c>
      <c r="P49" s="65">
        <v>0</v>
      </c>
      <c r="Q49" s="65">
        <v>0</v>
      </c>
      <c r="R49" s="65">
        <v>0</v>
      </c>
      <c r="S49" s="65">
        <v>0</v>
      </c>
      <c r="T49" s="65">
        <v>0</v>
      </c>
      <c r="U49" s="69">
        <f>H49+I49+J49+K49-L49+M49+N49+O49+P49+Q49+R49+S49+T49</f>
        <v>-2611022</v>
      </c>
      <c r="V49" s="65">
        <v>0</v>
      </c>
      <c r="W49" s="69">
        <f t="shared" si="13"/>
        <v>-2611022</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1" t="s">
        <v>482</v>
      </c>
      <c r="B53" s="281"/>
      <c r="C53" s="281"/>
      <c r="D53" s="281"/>
      <c r="E53" s="281"/>
      <c r="F53" s="281"/>
      <c r="G53" s="6">
        <v>45</v>
      </c>
      <c r="H53" s="65">
        <v>0</v>
      </c>
      <c r="I53" s="65">
        <v>0</v>
      </c>
      <c r="J53" s="65">
        <v>0</v>
      </c>
      <c r="K53" s="65">
        <v>0</v>
      </c>
      <c r="L53" s="65">
        <v>-4834310</v>
      </c>
      <c r="M53" s="65">
        <v>0</v>
      </c>
      <c r="N53" s="65">
        <v>0</v>
      </c>
      <c r="O53" s="65">
        <v>0</v>
      </c>
      <c r="P53" s="65">
        <v>0</v>
      </c>
      <c r="Q53" s="65">
        <v>0</v>
      </c>
      <c r="R53" s="65">
        <v>0</v>
      </c>
      <c r="S53" s="65">
        <v>-62885053</v>
      </c>
      <c r="T53" s="65">
        <v>0</v>
      </c>
      <c r="U53" s="69">
        <f t="shared" si="12"/>
        <v>-58050743</v>
      </c>
      <c r="V53" s="65">
        <v>0</v>
      </c>
      <c r="W53" s="69">
        <f t="shared" si="13"/>
        <v>-58050743</v>
      </c>
    </row>
    <row r="54" spans="1:23" x14ac:dyDescent="0.2">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1" t="s">
        <v>484</v>
      </c>
      <c r="B55" s="281"/>
      <c r="C55" s="281"/>
      <c r="D55" s="281"/>
      <c r="E55" s="281"/>
      <c r="F55" s="281"/>
      <c r="G55" s="6">
        <v>47</v>
      </c>
      <c r="H55" s="65">
        <v>0</v>
      </c>
      <c r="I55" s="65">
        <v>0</v>
      </c>
      <c r="J55" s="65">
        <v>5657066</v>
      </c>
      <c r="K55" s="65">
        <v>0</v>
      </c>
      <c r="L55" s="65">
        <v>0</v>
      </c>
      <c r="M55" s="65">
        <v>0</v>
      </c>
      <c r="N55" s="65">
        <v>43404232</v>
      </c>
      <c r="O55" s="65">
        <v>0</v>
      </c>
      <c r="P55" s="65">
        <v>0</v>
      </c>
      <c r="Q55" s="65">
        <v>0</v>
      </c>
      <c r="R55" s="65">
        <v>0</v>
      </c>
      <c r="S55" s="65">
        <v>-49061298</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1566400660</v>
      </c>
      <c r="I57" s="70">
        <f t="shared" ref="I57:W57" si="14">SUM(I38:I56)</f>
        <v>175263564</v>
      </c>
      <c r="J57" s="70">
        <f t="shared" si="14"/>
        <v>36604532</v>
      </c>
      <c r="K57" s="70">
        <f t="shared" si="14"/>
        <v>147604502</v>
      </c>
      <c r="L57" s="70">
        <f t="shared" si="14"/>
        <v>49375153</v>
      </c>
      <c r="M57" s="70">
        <f t="shared" si="14"/>
        <v>0</v>
      </c>
      <c r="N57" s="70">
        <f t="shared" si="14"/>
        <v>247118993</v>
      </c>
      <c r="O57" s="70">
        <f t="shared" si="14"/>
        <v>0</v>
      </c>
      <c r="P57" s="70">
        <f t="shared" si="14"/>
        <v>0</v>
      </c>
      <c r="Q57" s="70">
        <f t="shared" si="14"/>
        <v>0</v>
      </c>
      <c r="R57" s="70">
        <f t="shared" si="14"/>
        <v>0</v>
      </c>
      <c r="S57" s="70">
        <f t="shared" si="14"/>
        <v>4890975</v>
      </c>
      <c r="T57" s="70">
        <f t="shared" si="14"/>
        <v>97657959</v>
      </c>
      <c r="U57" s="70">
        <f t="shared" si="14"/>
        <v>2226166032</v>
      </c>
      <c r="V57" s="70">
        <f t="shared" si="14"/>
        <v>0</v>
      </c>
      <c r="W57" s="70">
        <f t="shared" si="14"/>
        <v>2226166032</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97657959</v>
      </c>
      <c r="U60" s="69">
        <f t="shared" si="16"/>
        <v>97657959</v>
      </c>
      <c r="V60" s="69">
        <f t="shared" si="16"/>
        <v>0</v>
      </c>
      <c r="W60" s="69">
        <f t="shared" si="16"/>
        <v>97657959</v>
      </c>
    </row>
    <row r="61" spans="1:23" ht="29.25" customHeight="1" x14ac:dyDescent="0.2">
      <c r="A61" s="280" t="s">
        <v>490</v>
      </c>
      <c r="B61" s="280"/>
      <c r="C61" s="280"/>
      <c r="D61" s="280"/>
      <c r="E61" s="280"/>
      <c r="F61" s="280"/>
      <c r="G61" s="9">
        <v>52</v>
      </c>
      <c r="H61" s="70">
        <f>SUM(H49:H56)</f>
        <v>0</v>
      </c>
      <c r="I61" s="70">
        <f t="shared" ref="I61:W61" si="17">SUM(I49:I56)</f>
        <v>-2611022</v>
      </c>
      <c r="J61" s="70">
        <f t="shared" si="17"/>
        <v>5657066</v>
      </c>
      <c r="K61" s="70">
        <f t="shared" si="17"/>
        <v>0</v>
      </c>
      <c r="L61" s="70">
        <f t="shared" si="17"/>
        <v>-4834310</v>
      </c>
      <c r="M61" s="70">
        <f t="shared" si="17"/>
        <v>0</v>
      </c>
      <c r="N61" s="70">
        <f t="shared" si="17"/>
        <v>43404232</v>
      </c>
      <c r="O61" s="70">
        <f t="shared" si="17"/>
        <v>0</v>
      </c>
      <c r="P61" s="70">
        <f t="shared" si="17"/>
        <v>0</v>
      </c>
      <c r="Q61" s="70">
        <f t="shared" si="17"/>
        <v>0</v>
      </c>
      <c r="R61" s="70">
        <f t="shared" si="17"/>
        <v>0</v>
      </c>
      <c r="S61" s="70">
        <f t="shared" si="17"/>
        <v>-111946351</v>
      </c>
      <c r="T61" s="70">
        <f t="shared" si="17"/>
        <v>0</v>
      </c>
      <c r="U61" s="70">
        <f t="shared" si="17"/>
        <v>-60661765</v>
      </c>
      <c r="V61" s="70">
        <f t="shared" si="17"/>
        <v>0</v>
      </c>
      <c r="W61" s="70">
        <f t="shared" si="17"/>
        <v>-60661765</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M56" sqref="M56"/>
    </sheetView>
  </sheetViews>
  <sheetFormatPr defaultRowHeight="12.75" x14ac:dyDescent="0.2"/>
  <sheetData>
    <row r="1" spans="1:9" x14ac:dyDescent="0.2">
      <c r="A1" s="309" t="s">
        <v>517</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x14ac:dyDescent="0.2">
      <c r="A40" s="310"/>
      <c r="B40" s="310"/>
      <c r="C40" s="310"/>
      <c r="D40" s="310"/>
      <c r="E40" s="310"/>
      <c r="F40" s="310"/>
      <c r="G40" s="310"/>
      <c r="H40" s="310"/>
      <c r="I40" s="3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22baa3bd-a2fa-4ea9-9ebb-3a9c6a55952b"/>
    <ds:schemaRef ds:uri="http://schemas.microsoft.com/office/infopath/2007/PartnerControls"/>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2019-07-18T13:15:22Z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